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bookViews>
  <sheets>
    <sheet name="раздел 1" sheetId="1" r:id="rId1"/>
    <sheet name="раздел 2" sheetId="2" r:id="rId2"/>
    <sheet name="Расшифровка (доход)" sheetId="3" r:id="rId3"/>
    <sheet name="Расшифровка (расход)" sheetId="4" r:id="rId4"/>
  </sheets>
  <definedNames>
    <definedName name="_xlnm.Print_Titles" localSheetId="0">'раздел 1'!$35:$37</definedName>
    <definedName name="_xlnm.Print_Titles" localSheetId="1">'раздел 2'!$4:$6</definedName>
    <definedName name="_xlnm.Print_Area" localSheetId="0">'раздел 1'!$A$1:$H$117</definedName>
    <definedName name="_xlnm.Print_Area" localSheetId="1">'раздел 2'!$A$1:$J$60</definedName>
    <definedName name="_xlnm.Print_Area" localSheetId="2">'Расшифровка (доход)'!$A$1:$O$81</definedName>
    <definedName name="_xlnm.Print_Area" localSheetId="3">'Расшифровка (расход)'!$A$1:$Q$339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<sst xmlns="http://schemas.openxmlformats.org/spreadsheetml/2006/main" count="627" uniqueCount="429">
  <si>
    <t xml:space="preserve">  Приложение </t>
  </si>
  <si>
    <t>к Порядку</t>
  </si>
  <si>
    <t xml:space="preserve"> составления и утверждения плана</t>
  </si>
  <si>
    <t>финансово-хозяйственной деятельности</t>
  </si>
  <si>
    <t xml:space="preserve"> муниципальных учреждений городского</t>
  </si>
  <si>
    <t>округа города Вологды,</t>
  </si>
  <si>
    <t>утвержденному постановлением Администрации</t>
  </si>
  <si>
    <t>города Вологды</t>
  </si>
  <si>
    <t>от 16 марта 2022 г. N 360</t>
  </si>
  <si>
    <t>УТВЕРЖДАЮ</t>
  </si>
  <si>
    <t>И.о.начальника</t>
  </si>
  <si>
    <t>(наименование должности)</t>
  </si>
  <si>
    <t>Управления образования Администрации города Вологды</t>
  </si>
  <si>
    <t>(наименование органа, осуществляющего функции и полномочия учредителя)</t>
  </si>
  <si>
    <t>_____________  Павлов С.В.</t>
  </si>
  <si>
    <t>(подпись)                         (И.О.Фамилия)</t>
  </si>
  <si>
    <t>«____» _______________ 20___ г.</t>
  </si>
  <si>
    <t>План финансово-хозяйственной деятельности</t>
  </si>
  <si>
    <t>на 2024г. и плановый период 2025 и 2026 годов</t>
  </si>
  <si>
    <t>Коды</t>
  </si>
  <si>
    <t>Дата</t>
  </si>
  <si>
    <t>Орган, осуществляющий функции и полномочия учредителя</t>
  </si>
  <si>
    <t>Управление образования Администрации города Вологды</t>
  </si>
  <si>
    <t>по Сводному реестру</t>
  </si>
  <si>
    <t>глава по БК</t>
  </si>
  <si>
    <t>Наименование муниципального учреждения</t>
  </si>
  <si>
    <t>Муниципальное дошкольное образовательное учреждение "Детский сад общеразвивающего вида № 66 "Петушок"</t>
  </si>
  <si>
    <t>ИНН</t>
  </si>
  <si>
    <t>КПП</t>
  </si>
  <si>
    <t>Единица измерения: руб. (с точностью до второго десятичного знака)</t>
  </si>
  <si>
    <t>по ОКЕИ</t>
  </si>
  <si>
    <t>Раздел 1. Поступления и выплаты</t>
  </si>
  <si>
    <t>Наименование показателя</t>
  </si>
  <si>
    <t>Код строки</t>
  </si>
  <si>
    <r>
      <rPr>
        <sz val="13"/>
        <rFont val="Times New Roman"/>
        <charset val="204"/>
      </rPr>
      <t>Код по бюджетной классификации Российской Федерации</t>
    </r>
    <r>
      <rPr>
        <vertAlign val="superscript"/>
        <sz val="13"/>
        <rFont val="Times New Roman"/>
        <charset val="204"/>
      </rPr>
      <t>1</t>
    </r>
  </si>
  <si>
    <r>
      <rPr>
        <sz val="13"/>
        <rFont val="Times New Roman"/>
        <charset val="204"/>
      </rPr>
      <t>Аналитический код</t>
    </r>
    <r>
      <rPr>
        <vertAlign val="superscript"/>
        <sz val="13"/>
        <rFont val="Times New Roman"/>
        <charset val="204"/>
      </rPr>
      <t>2</t>
    </r>
  </si>
  <si>
    <t>Сумма</t>
  </si>
  <si>
    <t>на 2024г. текущий финансовый год</t>
  </si>
  <si>
    <t>на 2025г. первый год планового периода</t>
  </si>
  <si>
    <t>на 2026 г. второй год планового периода</t>
  </si>
  <si>
    <t>за пределами планового периода</t>
  </si>
  <si>
    <r>
      <rPr>
        <sz val="13"/>
        <rFont val="Times New Roman"/>
        <charset val="204"/>
      </rPr>
      <t>Остаток средств на начало текущего финансового года</t>
    </r>
    <r>
      <rPr>
        <vertAlign val="superscript"/>
        <sz val="13"/>
        <rFont val="Times New Roman"/>
        <charset val="204"/>
      </rPr>
      <t>3</t>
    </r>
  </si>
  <si>
    <t>0001</t>
  </si>
  <si>
    <t>x</t>
  </si>
  <si>
    <r>
      <rPr>
        <sz val="13"/>
        <rFont val="Times New Roman"/>
        <charset val="204"/>
      </rPr>
      <t>Остаток средств на конец текущего финансового года</t>
    </r>
    <r>
      <rPr>
        <vertAlign val="superscript"/>
        <sz val="13"/>
        <rFont val="Times New Roman"/>
        <charset val="204"/>
      </rPr>
      <t>3</t>
    </r>
  </si>
  <si>
    <t>0002</t>
  </si>
  <si>
    <t>Доходы, всего:</t>
  </si>
  <si>
    <t>в том числе:</t>
  </si>
  <si>
    <t>доходы от собственности, всего</t>
  </si>
  <si>
    <t>в том числе: Доходы от операционной аренды</t>
  </si>
  <si>
    <t>доходы от оказания услуг работ, компенсации затрат, всего</t>
  </si>
  <si>
    <t>субсидии на финансовое обеспечение выполнения муниципального задания за счет средств бюджета города Вологды</t>
  </si>
  <si>
    <t xml:space="preserve"> 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</si>
  <si>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доходы от оказания платных услуг (работ), компенсаций затрат</t>
  </si>
  <si>
    <t>доходы от штрафов, пеней, иных сумм принудительного изъятия, всего</t>
  </si>
  <si>
    <t>безвозмездные денежные поступления, всего</t>
  </si>
  <si>
    <t>субсидии, предусмотренные абзацем вторым пункта 1 статьи 78.1 Бюджетного кодекса Российской Федерации</t>
  </si>
  <si>
    <t>субсидии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</si>
  <si>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</si>
  <si>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прочие доходы, всего</t>
  </si>
  <si>
    <t>доходы от операций с активами, всего</t>
  </si>
  <si>
    <r>
      <rPr>
        <sz val="13"/>
        <rFont val="Times New Roman"/>
        <charset val="204"/>
      </rPr>
      <t>прочие поступления, всего</t>
    </r>
    <r>
      <rPr>
        <vertAlign val="superscript"/>
        <sz val="13"/>
        <rFont val="Times New Roman"/>
        <charset val="204"/>
      </rPr>
      <t>4</t>
    </r>
  </si>
  <si>
    <t>из них:</t>
  </si>
  <si>
    <t>увеличение остатков денежных средств за счет возврата дебиторской задолженности прошлых лет</t>
  </si>
  <si>
    <t>Расходы, всего</t>
  </si>
  <si>
    <t>на выплаты персоналу, всего</t>
  </si>
  <si>
    <t>фонд оплаты труда учреждений</t>
  </si>
  <si>
    <t>иные выплаты персоналу учреждений, за исключением фонда оплаты труда</t>
  </si>
  <si>
    <t>иные выплаты, за исключением фонда оплаты труда учреждений, лицам, привлекаемым согласно законодательству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</si>
  <si>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</si>
  <si>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</si>
  <si>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</si>
  <si>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социальное обеспечение и иные выплаты населению, всего</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</si>
  <si>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</si>
  <si>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</si>
  <si>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премии и гранты</t>
  </si>
  <si>
    <t>иные выплаты населению</t>
  </si>
  <si>
    <t>уплата налогов, сборов и иных платежей, всего</t>
  </si>
  <si>
    <t>налог на имущество организаций и земельный налог</t>
  </si>
  <si>
    <t>уплата прочих налогов, сборов</t>
  </si>
  <si>
    <t>уплата иных платежей</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</si>
  <si>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</si>
  <si>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причиненного вреда</t>
  </si>
  <si>
    <r>
      <rPr>
        <sz val="13"/>
        <rFont val="Times New Roman"/>
        <charset val="204"/>
      </rPr>
      <t>расходы на закупку товаров, работ, услуг, всего</t>
    </r>
    <r>
      <rPr>
        <vertAlign val="superscript"/>
        <sz val="13"/>
        <rFont val="Times New Roman"/>
        <charset val="204"/>
      </rPr>
      <t>5</t>
    </r>
  </si>
  <si>
    <t>закупку научно-исследовательских, опытно-конструкторских и технологических работ</t>
  </si>
  <si>
    <t>закупку товаров, работ, услуг в целях капитального ремонта муниципального имущества</t>
  </si>
  <si>
    <t>прочую закупку товаров, работ  и услуг</t>
  </si>
  <si>
    <t>закупку товаров, работ, услуг в целях создания, развития, эксплуатации и вывода из эксплуатации муниципальных информационных систем</t>
  </si>
  <si>
    <t>закупку энергетических ресурсов</t>
  </si>
  <si>
    <t>капитальные вложения в объекты муниципальной собственности, всего</t>
  </si>
  <si>
    <t>приобретение объектов недвижимого имущества муниципальными учреждениями</t>
  </si>
  <si>
    <t>строительство (реконструкция) объектов недвижимого имущества муниципальными учреждениями</t>
  </si>
  <si>
    <r>
      <rPr>
        <sz val="13"/>
        <rFont val="Times New Roman"/>
        <charset val="204"/>
      </rPr>
      <t>Выплаты, уменьшающие доход, всего</t>
    </r>
    <r>
      <rPr>
        <vertAlign val="superscript"/>
        <sz val="13"/>
        <rFont val="Times New Roman"/>
        <charset val="204"/>
      </rPr>
      <t>6</t>
    </r>
  </si>
  <si>
    <r>
      <rPr>
        <sz val="13"/>
        <rFont val="Times New Roman"/>
        <charset val="204"/>
      </rPr>
      <t>налог на прибыль</t>
    </r>
    <r>
      <rPr>
        <vertAlign val="superscript"/>
        <sz val="13"/>
        <rFont val="Times New Roman"/>
        <charset val="204"/>
      </rPr>
      <t>6</t>
    </r>
  </si>
  <si>
    <r>
      <rPr>
        <sz val="13"/>
        <rFont val="Times New Roman"/>
        <charset val="204"/>
      </rPr>
      <t>налог на добавленную стоимость</t>
    </r>
    <r>
      <rPr>
        <vertAlign val="superscript"/>
        <sz val="13"/>
        <rFont val="Times New Roman"/>
        <charset val="204"/>
      </rPr>
      <t>6</t>
    </r>
  </si>
  <si>
    <r>
      <rPr>
        <sz val="13"/>
        <rFont val="Times New Roman"/>
        <charset val="204"/>
      </rPr>
      <t>прочие налоги, уменьшающие доход</t>
    </r>
    <r>
      <rPr>
        <vertAlign val="superscript"/>
        <sz val="13"/>
        <rFont val="Times New Roman"/>
        <charset val="204"/>
      </rPr>
      <t>6</t>
    </r>
  </si>
  <si>
    <r>
      <rPr>
        <sz val="13"/>
        <rFont val="Times New Roman"/>
        <charset val="204"/>
      </rPr>
      <t>Прочие выплаты, всего</t>
    </r>
    <r>
      <rPr>
        <vertAlign val="superscript"/>
        <sz val="13"/>
        <rFont val="Times New Roman"/>
        <charset val="204"/>
      </rPr>
      <t>7</t>
    </r>
  </si>
  <si>
    <t>возврат в бюджет средств субсидии</t>
  </si>
  <si>
    <r>
      <rPr>
        <vertAlign val="superscript"/>
        <sz val="10"/>
        <rFont val="Times New Roman"/>
        <charset val="204"/>
      </rPr>
      <t>1</t>
    </r>
    <r>
      <rPr>
        <sz val="10"/>
        <rFont val="Times New Roman"/>
        <charset val="204"/>
      </rPr>
      <t xml:space="preserve"> В графе 3 отражаются:</t>
    </r>
  </si>
  <si>
    <t>по строкам 1000 - 1900 - коды аналитической группы подвида доходов бюджетов классификации доходов бюджетов;
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2000 - 2720 -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</si>
  <si>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r>
      <rPr>
        <vertAlign val="superscript"/>
        <sz val="10"/>
        <rFont val="Times New Roman"/>
        <charset val="204"/>
      </rPr>
      <t>2</t>
    </r>
    <r>
      <rPr>
        <sz val="10"/>
        <rFont val="Times New Roman"/>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с указанием справочной информации (типов средств).</t>
    </r>
  </si>
  <si>
    <r>
      <rPr>
        <vertAlign val="superscript"/>
        <sz val="10"/>
        <rFont val="Times New Roman"/>
        <charset val="204"/>
      </rPr>
      <t>3</t>
    </r>
    <r>
      <rPr>
        <sz val="10"/>
        <rFont val="Times New Roman"/>
        <charset val="204"/>
      </rPr>
      <t xml:space="preserve"> По строкам 0001 и 0002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</si>
  <si>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10"/>
        <rFont val="Times New Roman"/>
        <charset val="204"/>
      </rPr>
      <t>4</t>
    </r>
    <r>
      <rPr>
        <sz val="10"/>
        <rFont val="Times New Roman"/>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</si>
  <si>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10"/>
        <rFont val="Times New Roman"/>
        <charset val="204"/>
      </rPr>
      <t>5</t>
    </r>
    <r>
      <rPr>
        <sz val="10"/>
        <rFont val="Times New Roman"/>
        <charset val="204"/>
      </rPr>
      <t xml:space="preserve"> Показатели выплат по расходам на закупки товаров, работ, услуг, отраженные </t>
    </r>
    <r>
      <rPr>
        <sz val="10"/>
        <color theme="5" tint="-0.249977111117893"/>
        <rFont val="Times New Roman"/>
        <charset val="204"/>
      </rPr>
      <t>по строкам</t>
    </r>
    <r>
      <rPr>
        <sz val="10"/>
        <rFont val="Times New Roman"/>
        <charset val="204"/>
      </rPr>
      <t xml:space="preserve"> раздела 1 «Поступления и выплаты» Плана, подлежат детализации в разделе 2 «Сведения по выплатам на закупки товаров, работ, услуг» Плана.</t>
    </r>
  </si>
  <si>
    <r>
      <rPr>
        <vertAlign val="superscript"/>
        <sz val="10"/>
        <rFont val="Times New Roman"/>
        <charset val="204"/>
      </rPr>
      <t>6</t>
    </r>
    <r>
      <rPr>
        <sz val="10"/>
        <rFont val="Times New Roman"/>
        <charset val="204"/>
      </rPr>
      <t xml:space="preserve"> Показатель отражается со знаком «минус».</t>
    </r>
  </si>
  <si>
    <r>
      <rPr>
        <vertAlign val="superscript"/>
        <sz val="10"/>
        <rFont val="Times New Roman"/>
        <charset val="204"/>
      </rPr>
      <t>7</t>
    </r>
    <r>
      <rPr>
        <sz val="10"/>
        <rFont val="Times New Roman"/>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</si>
  <si>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sz val="11"/>
        <rFont val="Times New Roman"/>
        <charset val="204"/>
      </rPr>
      <t>Раздел 2. Сведения по выплатам на закупки товаров, работ, услуг</t>
    </r>
    <r>
      <rPr>
        <vertAlign val="superscript"/>
        <sz val="11"/>
        <rFont val="Times New Roman"/>
        <charset val="204"/>
      </rPr>
      <t>8</t>
    </r>
  </si>
  <si>
    <t>№ п/п</t>
  </si>
  <si>
    <t>Коды строк</t>
  </si>
  <si>
    <t>Год начала закупки</t>
  </si>
  <si>
    <t xml:space="preserve">Код бюджетной классификации Российской Федерации </t>
  </si>
  <si>
    <t>Уникальный 
код 8.2</t>
  </si>
  <si>
    <t>5.1</t>
  </si>
  <si>
    <r>
      <rPr>
        <sz val="13"/>
        <rFont val="Times New Roman"/>
        <charset val="204"/>
      </rPr>
      <t>Выплаты на закупку товаров, работ, услуг, всего</t>
    </r>
    <r>
      <rPr>
        <vertAlign val="superscript"/>
        <sz val="13"/>
        <rFont val="Times New Roman"/>
        <charset val="204"/>
      </rPr>
      <t>9</t>
    </r>
  </si>
  <si>
    <t>КФО 2+4 244+247</t>
  </si>
  <si>
    <r>
      <rPr>
        <sz val="13"/>
        <rFont val="Times New Roman"/>
        <charset val="204"/>
      </rPr>
      <t>1.1</t>
    </r>
    <r>
      <rPr>
        <sz val="13"/>
        <color theme="0"/>
        <rFont val="Times New Roman"/>
        <charset val="204"/>
      </rPr>
      <t>.</t>
    </r>
  </si>
  <si>
    <r>
      <rPr>
        <sz val="13"/>
        <rFont val="Times New Roman"/>
        <charset val="204"/>
      </rPr>
      <t>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t>
    </r>
    <r>
      <rPr>
        <vertAlign val="superscript"/>
        <sz val="13"/>
        <rFont val="Times New Roman"/>
        <charset val="204"/>
      </rPr>
      <t>10</t>
    </r>
  </si>
  <si>
    <r>
      <rPr>
        <sz val="13"/>
        <rFont val="Times New Roman"/>
        <charset val="204"/>
      </rPr>
      <t>1.2</t>
    </r>
    <r>
      <rPr>
        <sz val="13"/>
        <color theme="0"/>
        <rFont val="Times New Roman"/>
        <charset val="204"/>
      </rPr>
      <t>.</t>
    </r>
  </si>
  <si>
    <r>
      <rPr>
        <sz val="13"/>
        <rFont val="Times New Roman"/>
        <charset val="204"/>
      </rP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3"/>
        <rFont val="Times New Roman"/>
        <charset val="204"/>
      </rPr>
      <t>10</t>
    </r>
  </si>
  <si>
    <r>
      <rPr>
        <sz val="13"/>
        <rFont val="Times New Roman"/>
        <charset val="204"/>
      </rPr>
      <t>1.3</t>
    </r>
    <r>
      <rPr>
        <sz val="13"/>
        <color theme="0"/>
        <rFont val="Times New Roman"/>
        <charset val="204"/>
      </rPr>
      <t>.</t>
    </r>
  </si>
  <si>
    <r>
      <rPr>
        <sz val="13"/>
        <rFont val="Times New Roman"/>
        <charset val="204"/>
      </rP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13"/>
        <rFont val="Times New Roman"/>
        <charset val="204"/>
      </rPr>
      <t>11</t>
    </r>
  </si>
  <si>
    <t>ЭНЕРГОСЕРВИСНЫЙ КОНТРАКТ ДО 2027</t>
  </si>
  <si>
    <t>1.3.1.</t>
  </si>
  <si>
    <t>в соответствии с Федеральным законом N 44-ФЗ</t>
  </si>
  <si>
    <t>из них &lt;8.1&gt;</t>
  </si>
  <si>
    <t>26310.1</t>
  </si>
  <si>
    <t>1.3.2.</t>
  </si>
  <si>
    <t>из них &lt;8.2&gt;:</t>
  </si>
  <si>
    <t>26310.2</t>
  </si>
  <si>
    <t>1.3.3.</t>
  </si>
  <si>
    <t>в соответствии с Федеральным законом N 223-ФЗ</t>
  </si>
  <si>
    <r>
      <rPr>
        <sz val="13"/>
        <rFont val="Times New Roman"/>
        <charset val="204"/>
      </rPr>
      <t>1.4</t>
    </r>
    <r>
      <rPr>
        <sz val="13"/>
        <color theme="0"/>
        <rFont val="Times New Roman"/>
        <charset val="204"/>
      </rPr>
      <t>.</t>
    </r>
  </si>
  <si>
    <r>
      <rPr>
        <sz val="13"/>
        <rFont val="Times New Roman"/>
        <charset val="204"/>
      </rP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vertAlign val="superscript"/>
        <sz val="13"/>
        <rFont val="Times New Roman"/>
        <charset val="204"/>
      </rPr>
      <t>11</t>
    </r>
  </si>
  <si>
    <r>
      <rPr>
        <sz val="13"/>
        <rFont val="Times New Roman"/>
        <charset val="204"/>
      </rPr>
      <t>1.4.1</t>
    </r>
    <r>
      <rPr>
        <sz val="13"/>
        <color theme="0"/>
        <rFont val="Times New Roman"/>
        <charset val="204"/>
      </rPr>
      <t>.</t>
    </r>
  </si>
  <si>
    <t>за счет субсидий на финансовое обеспечение выполнения муниципального задания на оказание услуг (выполнение работ)</t>
  </si>
  <si>
    <t>1.4.1.1</t>
  </si>
  <si>
    <t>в соответствии с Федеральным законом                    № 44-ФЗ</t>
  </si>
  <si>
    <t>Мз244квр</t>
  </si>
  <si>
    <t>1.4.1.2</t>
  </si>
  <si>
    <t>в соответствии с Федеральным законом                      № 223-ФЗ</t>
  </si>
  <si>
    <r>
      <rPr>
        <sz val="13"/>
        <rFont val="Times New Roman"/>
        <charset val="204"/>
      </rPr>
      <t>1.4.2</t>
    </r>
    <r>
      <rPr>
        <sz val="13"/>
        <color theme="0"/>
        <rFont val="Times New Roman"/>
        <charset val="204"/>
      </rPr>
      <t>.</t>
    </r>
  </si>
  <si>
    <t>за счет субсидий, предоставляемых в соответствии с абзацем вторым пункта 1 статьи 78.1 Бюджетного кодекса Российской Федерации, и целей их предоставления</t>
  </si>
  <si>
    <t>кфо5</t>
  </si>
  <si>
    <t>1.4.2.1</t>
  </si>
  <si>
    <t>1.4.2.2</t>
  </si>
  <si>
    <t>в соответствии с Федеральным законом                       № 223-ФЗ</t>
  </si>
  <si>
    <r>
      <rPr>
        <sz val="13"/>
        <rFont val="Times New Roman"/>
        <charset val="204"/>
      </rPr>
      <t>1.4.3</t>
    </r>
    <r>
      <rPr>
        <sz val="13"/>
        <color theme="0"/>
        <rFont val="Times New Roman"/>
        <charset val="204"/>
      </rPr>
      <t>.</t>
    </r>
  </si>
  <si>
    <r>
      <rPr>
        <sz val="13"/>
        <rFont val="Times New Roman"/>
        <charset val="204"/>
      </rPr>
      <t>за счет субсидий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t>
    </r>
    <r>
      <rPr>
        <vertAlign val="superscript"/>
        <sz val="13"/>
        <rFont val="Times New Roman"/>
        <charset val="204"/>
      </rPr>
      <t>12</t>
    </r>
  </si>
  <si>
    <t>26430.1</t>
  </si>
  <si>
    <t>1.4.4.</t>
  </si>
  <si>
    <t>26430.2</t>
  </si>
  <si>
    <t>1.4.5.</t>
  </si>
  <si>
    <t>за счет средств обязательного медицинского страхования</t>
  </si>
  <si>
    <t>1.4.5.1</t>
  </si>
  <si>
    <t>1.4.5.2</t>
  </si>
  <si>
    <t>в соответствии с Федеральным законом                    № 223-ФЗ</t>
  </si>
  <si>
    <r>
      <rPr>
        <sz val="13"/>
        <rFont val="Times New Roman"/>
        <charset val="204"/>
      </rPr>
      <t>1.4.6</t>
    </r>
    <r>
      <rPr>
        <sz val="13"/>
        <color theme="0"/>
        <rFont val="Times New Roman"/>
        <charset val="204"/>
      </rPr>
      <t>.</t>
    </r>
  </si>
  <si>
    <t>за счет прочих источников финансового обеспечения</t>
  </si>
  <si>
    <t>вся 2ка</t>
  </si>
  <si>
    <t>1.4.6.1</t>
  </si>
  <si>
    <t>в соответствии с Федеральным законом                     № 44-ФЗ</t>
  </si>
  <si>
    <t>223 ст в кфо2</t>
  </si>
  <si>
    <t>26451.1</t>
  </si>
  <si>
    <t>1.4.6.2</t>
  </si>
  <si>
    <t>из них &lt;8.2&gt;</t>
  </si>
  <si>
    <t>26451.2</t>
  </si>
  <si>
    <t>1.4.6.3</t>
  </si>
  <si>
    <t>2-ка кроме 223ст 244 квр</t>
  </si>
  <si>
    <r>
      <rPr>
        <sz val="13"/>
        <rFont val="Times New Roman"/>
        <charset val="204"/>
      </rP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13"/>
        <rFont val="Times New Roman"/>
        <charset val="204"/>
      </rPr>
      <t>13</t>
    </r>
  </si>
  <si>
    <t>мз+223по кфо2</t>
  </si>
  <si>
    <t>в том числе по году начала закупки:</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</si>
  <si>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</si>
  <si>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вся2-223 ст</t>
  </si>
  <si>
    <t>Руководитель муниципального учреждения</t>
  </si>
  <si>
    <t>________________</t>
  </si>
  <si>
    <t>_____________</t>
  </si>
  <si>
    <t>Егарева М.А.</t>
  </si>
  <si>
    <t>(уполномоченное лицо)</t>
  </si>
  <si>
    <t>(должность)</t>
  </si>
  <si>
    <t>(подпись)</t>
  </si>
  <si>
    <t>(расшифровка подписи)</t>
  </si>
  <si>
    <t>Исполнитель</t>
  </si>
  <si>
    <t>Экономист</t>
  </si>
  <si>
    <t>Кочурова Н.С.</t>
  </si>
  <si>
    <t>тел.: _______________</t>
  </si>
  <si>
    <r>
      <rPr>
        <vertAlign val="superscript"/>
        <sz val="10"/>
        <rFont val="Times New Roman"/>
        <charset val="204"/>
      </rPr>
      <t>8</t>
    </r>
    <r>
      <rPr>
        <sz val="10"/>
        <rFont val="Times New Roman"/>
        <charset val="204"/>
      </rPr>
      <t xml:space="preserve"> В разделе 2 «Сведения по выплатам на закупки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</si>
  <si>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t>&lt;8.1&gt; В случаях, если муниципальному учреждению предоставляются субсидия в соответствии с абзацем вторым пункта 1 статьи 78.1 Бюджетного кодекса Российской Федерации, субсидия на осуществление капитальных вложений в объекты капитального строительства муниципальной собственности или приобретение объектов недвижимого имущества в муниципальную собственность или грант в форме субсидии соответствии с абзацем первым пункта 4 статьи 78.1 Бюджетного кодекса Российской Федерации в целях достижения результатов регионального проекта, обеспечивающего достижение целей, показателей и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года N 204 "О национальных целях и стратегических задачах развития Российской Федерации на период до 2024 года" (с последующими изменениями) (далее - региональный проект), показатели строк 26310, 26421, 26430 и 26451 раздела 2 детализируются по коду целевой статьи (8 - 17 разряды кода классификации расходов бюджетов, при этом в рамках реализации регионального проекта в 8 - 10 разрядах могут указываться нули).</t>
  </si>
  <si>
    <t>&lt;8.2&gt;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</si>
  <si>
    <r>
      <rPr>
        <vertAlign val="superscript"/>
        <sz val="10"/>
        <rFont val="Times New Roman"/>
        <charset val="204"/>
      </rPr>
      <t xml:space="preserve">9 </t>
    </r>
    <r>
      <rPr>
        <sz val="10"/>
        <rFont val="Times New Roman"/>
        <charset val="204"/>
      </rPr>
      <t>Плановые показатели выплат на закупку товаров, работ, услуг по строке 26000 раздела 2 "Сведения по выплатам на закупку товаров, работ, услуг" Плана подразделяются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</si>
  <si>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rPr>
        <vertAlign val="superscript"/>
        <sz val="10"/>
        <rFont val="Times New Roman"/>
        <charset val="204"/>
      </rPr>
      <t>10</t>
    </r>
    <r>
      <rPr>
        <sz val="10"/>
        <rFont val="Times New Roman"/>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</si>
  <si>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10"/>
        <rFont val="Times New Roman"/>
        <charset val="204"/>
      </rPr>
      <t>11</t>
    </r>
    <r>
      <rPr>
        <sz val="10"/>
        <rFont val="Times New Roman"/>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</si>
  <si>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10"/>
        <rFont val="Times New Roman"/>
        <charset val="204"/>
      </rPr>
      <t>12</t>
    </r>
    <r>
      <rPr>
        <sz val="10"/>
        <rFont val="Times New Roman"/>
        <charset val="204"/>
      </rPr>
      <t xml:space="preserve"> Указывается сумма закупок товаров, работ, услуг, осуществляемых в соответствии с Федеральным законом № 44-ФЗ.</t>
    </r>
  </si>
  <si>
    <r>
      <rPr>
        <vertAlign val="superscript"/>
        <sz val="10"/>
        <rFont val="Times New Roman"/>
        <charset val="204"/>
      </rPr>
      <t>13</t>
    </r>
    <r>
      <rPr>
        <sz val="10"/>
        <rFont val="Times New Roman"/>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 - не менее показателя строки 26430 по соответствующей графе.</t>
    </r>
  </si>
  <si>
    <t>Расшифровка видов доходов</t>
  </si>
  <si>
    <t>к плану финансово-хозяйственной деятельности</t>
  </si>
  <si>
    <t xml:space="preserve">на 2024 год </t>
  </si>
  <si>
    <t>КВР</t>
  </si>
  <si>
    <t>Наименование статьи</t>
  </si>
  <si>
    <t>Сумма (руб.)</t>
  </si>
  <si>
    <t>ВСЕГО</t>
  </si>
  <si>
    <t>в том числе за счет:</t>
  </si>
  <si>
    <t>субсидии на выполнение государственного задания</t>
  </si>
  <si>
    <t>субсидии на иные цели</t>
  </si>
  <si>
    <t>поступлений от приносящей доход деятельности</t>
  </si>
  <si>
    <t>Доходы от собственности</t>
  </si>
  <si>
    <t>в том числе: (расшифровать)</t>
  </si>
  <si>
    <t>Объект</t>
  </si>
  <si>
    <t>Тариф, руб.</t>
  </si>
  <si>
    <r>
      <rPr>
        <sz val="12"/>
        <rFont val="Times New Roman"/>
        <charset val="204"/>
      </rPr>
      <t>Предоставляемая площадь, м</t>
    </r>
    <r>
      <rPr>
        <vertAlign val="superscript"/>
        <sz val="12"/>
        <rFont val="Times New Roman"/>
        <charset val="204"/>
      </rPr>
      <t>2</t>
    </r>
  </si>
  <si>
    <t>Обьект №1</t>
  </si>
  <si>
    <t>Обьект №2</t>
  </si>
  <si>
    <t xml:space="preserve"> Расчет объема плановых поступлений от оказания услуг, работ, компенсации затрат учреждений</t>
  </si>
  <si>
    <t>1. Субсидии на финансовое обеспечение выполнения муниципального задания за счет средств местного бюджета</t>
  </si>
  <si>
    <t>2. Поступления от оказания услуг, выполнения работ, реализации готовой продукции иной приносящей доход деятельности</t>
  </si>
  <si>
    <t>Платные услуги (131)</t>
  </si>
  <si>
    <t>Наименование услуги</t>
  </si>
  <si>
    <t>Тариф за одно занятие, руб.</t>
  </si>
  <si>
    <t>количество занятий</t>
  </si>
  <si>
    <t>Кружки</t>
  </si>
  <si>
    <t>Родительская плата (131)</t>
  </si>
  <si>
    <t>Стоимость посещения одного дня, руб.</t>
  </si>
  <si>
    <t>Детодни  за год.</t>
  </si>
  <si>
    <t>Родительская плата</t>
  </si>
  <si>
    <t>Организация отдыха детей в каникулярное время (131)</t>
  </si>
  <si>
    <t>Объем оказания услуг</t>
  </si>
  <si>
    <t>Возмещение коммунальных услуг арендаторами (135)</t>
  </si>
  <si>
    <t>Коммунальные платежи арендаторы</t>
  </si>
  <si>
    <t>Безвозмездные денежные поступления текущего характера</t>
  </si>
  <si>
    <t>Пени от аренды</t>
  </si>
  <si>
    <t>Добровольные пожертвования</t>
  </si>
  <si>
    <t xml:space="preserve">Субсидия на иные цели </t>
  </si>
  <si>
    <t>Прочие доходы</t>
  </si>
  <si>
    <t>1. Гранты и иные целевые безвозмездные поступления:</t>
  </si>
  <si>
    <t>- целевые поступления</t>
  </si>
  <si>
    <t>- гранты</t>
  </si>
  <si>
    <t>2. Иные доходы</t>
  </si>
  <si>
    <t>Уменьшение стоимости материальных запасов</t>
  </si>
  <si>
    <t>Сдача металолома (446)</t>
  </si>
  <si>
    <t>Сдача макулатуры (446)</t>
  </si>
  <si>
    <t>Прочие поступления</t>
  </si>
  <si>
    <t>Увеличение остатков денежных средств за счет возврата дебиторской задолженности прошлых лет</t>
  </si>
  <si>
    <t>* Детализируется по соответствующим кодам статей и подстатей КОСГУ</t>
  </si>
  <si>
    <t>Руководитель</t>
  </si>
  <si>
    <t>Ответственный исполнитель</t>
  </si>
  <si>
    <t>Итого расход</t>
  </si>
  <si>
    <t>Доп.соглаш</t>
  </si>
  <si>
    <t>Добавить</t>
  </si>
  <si>
    <t>Доп.расходы</t>
  </si>
  <si>
    <t>надо</t>
  </si>
  <si>
    <t>(Место печати)</t>
  </si>
  <si>
    <t>Расшифровка видов выплат</t>
  </si>
  <si>
    <t>КОСГУ</t>
  </si>
  <si>
    <t>субсидии на выполнение муниципального задания</t>
  </si>
  <si>
    <t>из них остатки прошлых лет</t>
  </si>
  <si>
    <t>Расходы на выплату персоналу учреждения</t>
  </si>
  <si>
    <t>Фонд оплаты труда учреждений 211, 213</t>
  </si>
  <si>
    <t>Заработная плата</t>
  </si>
  <si>
    <t>Оплата труда</t>
  </si>
  <si>
    <t>Социальные пособия и компенсации персоналу в денежной форме</t>
  </si>
  <si>
    <t>1. Пособие за первые три дня временной нетрудоспособности за счет средств работодателя, в случае заболевания работника или полученной им травмы (за исключением несчастных случаев на производстве и профессиональных заболеваний)</t>
  </si>
  <si>
    <t>Иные выплаты персоналу учреждений, за исключением фонда оплаты труда</t>
  </si>
  <si>
    <t>Прочие несоциальные выплаты персоналу в денежной форме</t>
  </si>
  <si>
    <t xml:space="preserve"> 1. Суточные при служебных командировках</t>
  </si>
  <si>
    <t>Транспортные услуги</t>
  </si>
  <si>
    <t>Компесация за использование личного транспорта в служебных целях</t>
  </si>
  <si>
    <t>Прочие работы, услуги</t>
  </si>
  <si>
    <t>1. Оплата проезда к месту служебной командировки и обратно к месту постоянной работы транспортом общего пользования (при наличии документов (билетов), подтверждающих эти расходы)</t>
  </si>
  <si>
    <t>2.  Оплата за проживание в жилых помещениях (найм жилых помещений) при служебных командировках</t>
  </si>
  <si>
    <t>3. Иные расходы, произведенные работниками в служебных командировках</t>
  </si>
  <si>
    <t xml:space="preserve"> Ежемесячные компенсационные выплаты в размере 50 рублей персоналу, находящемуся в отпуске по уходу за ребенком до достижения им возраста 3 лет</t>
  </si>
  <si>
    <t>Взносы по обязательному социальному страхованию на выплаты по оплате труда работников и иные выплаты работникам учреждений</t>
  </si>
  <si>
    <t xml:space="preserve">Начисления на выплаты по оплате труда </t>
  </si>
  <si>
    <t>Оплата работ, услуг</t>
  </si>
  <si>
    <t>Услуги связи</t>
  </si>
  <si>
    <t>Наименование</t>
  </si>
  <si>
    <t>Кол-во телеф. номеров</t>
  </si>
  <si>
    <t>Стоимость в месяц</t>
  </si>
  <si>
    <t>Кол-во месяцев</t>
  </si>
  <si>
    <t>1. Основные телефонные номера</t>
  </si>
  <si>
    <t>2. Пользование глобальной сетью Интернет</t>
  </si>
  <si>
    <t>3. Междугородние переговоры</t>
  </si>
  <si>
    <t>4. Оплата услуг почтовой связи, включая оплату почтовых сборов при получении услуг почтовой связи</t>
  </si>
  <si>
    <t>5. Мобильная связь</t>
  </si>
  <si>
    <t>6. Почие услуги связи (подключение, регистрация, предоставление доступа, обслуживание и т.п.)</t>
  </si>
  <si>
    <t>7. ОГМ, всего</t>
  </si>
  <si>
    <t>1. Оплата договоров гражданско-правового характера, заключенных с физическими лицами, на оказание транспортных услуг</t>
  </si>
  <si>
    <t>2.  Оплата услуг по пассажирским и грузовым перевозкам</t>
  </si>
  <si>
    <t>3. ОГМ, всего</t>
  </si>
  <si>
    <t>Коммунальные услуги</t>
  </si>
  <si>
    <t>1. Оплата отопления и технологических нужд:</t>
  </si>
  <si>
    <t>Адрес объекта потребления</t>
  </si>
  <si>
    <r>
      <rPr>
        <sz val="10"/>
        <rFont val="Times New Roman"/>
        <charset val="204"/>
      </rPr>
      <t>Объем потребления по договору (Гкал, м</t>
    </r>
    <r>
      <rPr>
        <vertAlign val="superscript"/>
        <sz val="10"/>
        <rFont val="Times New Roman"/>
        <charset val="204"/>
      </rPr>
      <t>3</t>
    </r>
    <r>
      <rPr>
        <sz val="10"/>
        <rFont val="Times New Roman"/>
        <charset val="204"/>
      </rPr>
      <t>)</t>
    </r>
  </si>
  <si>
    <t>Тепловая энергия</t>
  </si>
  <si>
    <t>2. Оплата потребления электрической энергии:</t>
  </si>
  <si>
    <t>Объем потребления по договору (тыс. кВт-ч)</t>
  </si>
  <si>
    <t>Передача электроэнергии</t>
  </si>
  <si>
    <t>Купля- продажи электроэнергии</t>
  </si>
  <si>
    <t>3. Оплата водоснабжения помещений:</t>
  </si>
  <si>
    <t>Лимит, куб.м</t>
  </si>
  <si>
    <t>Прием сточных вод</t>
  </si>
  <si>
    <t>Водоснабжение и водоотведение</t>
  </si>
  <si>
    <t xml:space="preserve">4. Вывоз ТБО                                                  158,4                                  </t>
  </si>
  <si>
    <t>Арендная плата за пользование имуществом (за исключением земельных участков и других обособленных природных объектов)</t>
  </si>
  <si>
    <t>1.  Оплата арендной платы в соответствии с заключенными договорами аренды (субаренды, имущественного найма) транспортных средств</t>
  </si>
  <si>
    <t>2.  Арендная плата в соответствии с заключенными договорами аренды (субаренды, имущественного найма) помещений, сооружений:</t>
  </si>
  <si>
    <t>Адрес арендуемого имущества</t>
  </si>
  <si>
    <t>Назначение</t>
  </si>
  <si>
    <t>3.  Арендная плата в соответствии с заключенными договорами аренды (субаренды, имущественного найма) музыкальных инструментов и т.п.:</t>
  </si>
  <si>
    <t>4. ОГМ, всего</t>
  </si>
  <si>
    <t>Работы, услуги по содержанию имущества</t>
  </si>
  <si>
    <r>
      <rPr>
        <sz val="12"/>
        <rFont val="Times New Roman"/>
        <charset val="204"/>
      </rPr>
      <t xml:space="preserve">1. Оплата </t>
    </r>
    <r>
      <rPr>
        <b/>
        <sz val="12"/>
        <rFont val="Times New Roman"/>
        <charset val="204"/>
      </rPr>
      <t>содержания/обслуживания/ремонта</t>
    </r>
    <r>
      <rPr>
        <sz val="12"/>
        <rFont val="Times New Roman"/>
        <charset val="204"/>
      </rPr>
      <t xml:space="preserve"> нефинансовых активов:</t>
    </r>
  </si>
  <si>
    <t>1.1. Содержание в чистоте помещений, зданий, дворов, иного имущества, всего</t>
  </si>
  <si>
    <t>дератизация, дезинфекция</t>
  </si>
  <si>
    <t>уборка снега с крыши</t>
  </si>
  <si>
    <t>акарицидная обработка</t>
  </si>
  <si>
    <t>стирка белья</t>
  </si>
  <si>
    <t>1.2. Содержание/техническое/сервисное обслуживание/ремонт сооружений, оборудования, инвентаря, технических средств, иного имущества, всего</t>
  </si>
  <si>
    <t>ТО вентиляции</t>
  </si>
  <si>
    <t>Ремонт стиральной машины</t>
  </si>
  <si>
    <t>1.3. Противопожарные мероприятия, связанные с содержанием имущества, всего</t>
  </si>
  <si>
    <t xml:space="preserve">Технический мониторинг АПС и СО ООО "СПМ-35" </t>
  </si>
  <si>
    <t>Тех.обсл.пож.сигн.  "Пожарный стандарт", "Авалон", "Контакт"</t>
  </si>
  <si>
    <t>КТС (кнопка охраны)</t>
  </si>
  <si>
    <t>Вывод сигнала на пульт ГОЧС (ООО "Служба пож.мониторинга") по количеству пожарных извещателей (50-100 -11,25руб; 101-300 - 10,15 руб; 301-600 -9,00 руб; 601-900 - 7,5руб; 901-1000 - 6,75)</t>
  </si>
  <si>
    <t>1.4. Другие аналогичные расходы по содержанию/обслуживанию/ремонту нефинансовых активов, всего</t>
  </si>
  <si>
    <t>в том числе: (расшифровать, перечислить)</t>
  </si>
  <si>
    <t>Прочие работы ( замена напольного покрытия, косметический ремонт группы,</t>
  </si>
  <si>
    <t>2. Проведение работ по восстановлению эффективности функционирования коммунальных инженерных систем и коммуникаций (промывка, опрессовка, работы по подготовке к отопительному сезону и т.п.)</t>
  </si>
  <si>
    <t>Краткий перечень работ</t>
  </si>
  <si>
    <t>3. Оплата текущего ремонта зданий и сооружений</t>
  </si>
  <si>
    <t>Объект (адрес)</t>
  </si>
  <si>
    <t>5. Оплата капитального ремонта зданий и сооружений</t>
  </si>
  <si>
    <t>Наименование (адрес)</t>
  </si>
  <si>
    <t>1. Услуги по охране, приобретаемые на основании договоров с физическими и юридическими лицами (тревожная кнопка)</t>
  </si>
  <si>
    <t>2. ЧОП</t>
  </si>
  <si>
    <t xml:space="preserve">3. Аттестация пабочих мест 1 раз в 5 лет </t>
  </si>
  <si>
    <t>4. Утилизация ламп</t>
  </si>
  <si>
    <t>5.Установка Фн и перерегистрация ККТ</t>
  </si>
  <si>
    <t>6. Услуги по обучению на курсах повышения квалификации, подготовки и переподготовки специалистов</t>
  </si>
  <si>
    <t>7. Медицинские услуги (в том числе диспансеризация, медицинский осмотр и освидетельствование работников (включая предрейсовые осмотры водителей), состоящих в штате учреждения, проведение медицинских анализов)</t>
  </si>
  <si>
    <t>8. Поверка средств имерения</t>
  </si>
  <si>
    <t>9. Прочие услуги</t>
  </si>
  <si>
    <t>10. ОГМ, всего:</t>
  </si>
  <si>
    <t>11. Оказание услуг по ведению бухгалтерского, налогового и статистического учета</t>
  </si>
  <si>
    <t>12. Оказание услуг по организации питания</t>
  </si>
  <si>
    <t>Другие расходы, связанные с оплатой работ, услуг, не отнесенных на подстатьи 221-228:</t>
  </si>
  <si>
    <t>227</t>
  </si>
  <si>
    <t>Страхование</t>
  </si>
  <si>
    <t>1. Расходы на уплату страховых премий (страховых взносов) по договорам страхования, заключенным со страховыми организациями</t>
  </si>
  <si>
    <t>228</t>
  </si>
  <si>
    <t>Услуги, работы для целей капитальных вложений</t>
  </si>
  <si>
    <t>1. Разработка ПСД по строительству и реконструкции</t>
  </si>
  <si>
    <t>2. Проведение государственной экспертизы проектной документации, осуществление строительного контроля, включая авторский надзор за капитальным ремонтом объектов капитального строительства, оплата демонтажных работ (снос строений, перенос коммуникаций и тому подобное)</t>
  </si>
  <si>
    <t>290*</t>
  </si>
  <si>
    <t xml:space="preserve">Прочие расходы </t>
  </si>
  <si>
    <t>Увеличение стоимости нематериальных активов</t>
  </si>
  <si>
    <t>Пенсии, пособия, выплачиваемые работодателями, нанимателями бывшим работникам в денежной форме</t>
  </si>
  <si>
    <t>Премии и гранты</t>
  </si>
  <si>
    <t>Иные выплаты текущего характера физическим лицам</t>
  </si>
  <si>
    <t xml:space="preserve">Иные выплаты населению </t>
  </si>
  <si>
    <t>Исполнение судебных актов</t>
  </si>
  <si>
    <t>Уплата налогов, сборов и иных платежей, всего</t>
  </si>
  <si>
    <t>Прочие расходы</t>
  </si>
  <si>
    <t>Уплата налога на имущество организаций и земельного налога</t>
  </si>
  <si>
    <t>1. Уплата земельного налога</t>
  </si>
  <si>
    <t>2. Уплата налога на имущество</t>
  </si>
  <si>
    <t>Налоги, пошлины и сборы</t>
  </si>
  <si>
    <t>1. Уплата транспортного налога</t>
  </si>
  <si>
    <t>2. Уплата государственных пошлин и сборов в установленных законодательством случаях</t>
  </si>
  <si>
    <t>291-299</t>
  </si>
  <si>
    <t>Поступление нефинансовых активов</t>
  </si>
  <si>
    <t>Увеличение стоимости основных средств</t>
  </si>
  <si>
    <t>Строительство, реконструкция:</t>
  </si>
  <si>
    <t>1. Приобретение машин, оборудования, инструментов, прочих основных средств, всего</t>
  </si>
  <si>
    <t xml:space="preserve"> -насосная станция</t>
  </si>
  <si>
    <t>термометры, рециркуляторы</t>
  </si>
  <si>
    <t xml:space="preserve"> - производственный и хозяйственный инвентарь( огнетушители, накидка огнезащитная)</t>
  </si>
  <si>
    <t xml:space="preserve"> - предметы мебели</t>
  </si>
  <si>
    <t>Работы по сттроительству веранды</t>
  </si>
  <si>
    <t xml:space="preserve"> - компьютерное оборудование</t>
  </si>
  <si>
    <t xml:space="preserve"> - копировально-множительная техника</t>
  </si>
  <si>
    <t xml:space="preserve"> - электроосветительное, проекционное, звукотехническое и кинооборудование, не вмонтированное в оформление спектакля (не учитывается в составе сценическо-постановочных средств)</t>
  </si>
  <si>
    <t>2. Приобретение и (или) изготовление печатей</t>
  </si>
  <si>
    <t>3. ОГМ, всего:</t>
  </si>
  <si>
    <t>Увеличение стоимости материальных запасов:</t>
  </si>
  <si>
    <t>Увеличение стоимости медикаментов медикаментов</t>
  </si>
  <si>
    <t>Увеличение стоимости продуктов питания</t>
  </si>
  <si>
    <r>
      <rPr>
        <b/>
        <sz val="12"/>
        <rFont val="Times New Roman"/>
        <charset val="204"/>
      </rPr>
      <t xml:space="preserve">343 </t>
    </r>
    <r>
      <rPr>
        <sz val="12"/>
        <rFont val="Times New Roman"/>
        <charset val="204"/>
      </rPr>
      <t>Оплата горюче-смазочных материалов</t>
    </r>
  </si>
  <si>
    <t>Увеличение стоимости горюче-смазочных материалов</t>
  </si>
  <si>
    <t>Количество единиц автотранспорта</t>
  </si>
  <si>
    <t>Норма расхода бензина (л/100 км)</t>
  </si>
  <si>
    <t>Пробег на 20__ год, км</t>
  </si>
  <si>
    <t>Стоимость, руб. за 1 литр</t>
  </si>
  <si>
    <t>Увеличение стоимости строительных материалов</t>
  </si>
  <si>
    <t>стройматериалы</t>
  </si>
  <si>
    <t>Линолиум и т.д</t>
  </si>
  <si>
    <t>ОГМ, всего:</t>
  </si>
  <si>
    <t>Увеличение стоимости мягкого инвентаря</t>
  </si>
  <si>
    <t>Одеяло, подушки. Спецодеджа</t>
  </si>
  <si>
    <t>346</t>
  </si>
  <si>
    <t>Увеличение стоимости прочих оборотных запасов (материалов)</t>
  </si>
  <si>
    <t xml:space="preserve"> 1. Расходы на приобретение хозяйственных материалов:</t>
  </si>
  <si>
    <t xml:space="preserve"> 2. Расходы на приобретение канцелярских принадлежностей:</t>
  </si>
  <si>
    <t xml:space="preserve"> 3. Приобретение и (или) изготовление штампов</t>
  </si>
  <si>
    <t xml:space="preserve"> 4. Приобретение запасных и (или) составных частей для машин, оборудования, оргтехники, вычислительной техники, систем телекоммуникаций и локальных вычислительных сетей, систем передачи и отображения информации, защиты информации, информационно-вычислительных систем, средств связи и тому подобное</t>
  </si>
  <si>
    <t>5. ОГМ, всего:</t>
  </si>
  <si>
    <t>- другие расходы данного кода:</t>
  </si>
  <si>
    <t>Увеличение стоимости прочих материальных запасов однократного применения</t>
  </si>
  <si>
    <t>1. Расходы на приобретение (изготовление) подарочной и сувенирной продукции, не предназначенной для дальнейшей перепродажи, в том числе:</t>
  </si>
  <si>
    <t>- расходы на приобретение (изготовление) приветственных адресов, почетных грамот, благодарственных писем, дипломов и удостоверений лауреатов конкурсов для награждения и тому подобное</t>
  </si>
  <si>
    <t>- расходы на приобетение цветов</t>
  </si>
  <si>
    <t>2. Приобретение (изготовление) специальной продукции</t>
  </si>
  <si>
    <t>3. Приобретение (изготовление) бланков строгой отчетности</t>
  </si>
  <si>
    <t>4. ОГМ, всего:</t>
  </si>
  <si>
    <t>350</t>
  </si>
  <si>
    <t>Увеличение стоимости права пользования</t>
  </si>
  <si>
    <t>352</t>
  </si>
  <si>
    <t>Увеличение стоимости неисключительных прав на результаты интеллектуальной деятельности с неопределенным сроком полезного использования:</t>
  </si>
  <si>
    <t>1. Приобретение пользовательских, лицензионных прав на программное обеспечение</t>
  </si>
  <si>
    <t>2.  Приобретение приобретение и обновление справочно-информационных баз данных</t>
  </si>
  <si>
    <t>353</t>
  </si>
  <si>
    <t>Увеличение стоимости неисключительных прав на результаты интеллектуальной деятельности с определенным сроком полезного использования</t>
  </si>
  <si>
    <t>1.Приобретение пользовательских, лицензионных прав на программное обеспечение</t>
  </si>
  <si>
    <t>2. Приобретение приобретение и обновление справочно-информационных баз данных</t>
  </si>
  <si>
    <t>Капитальные вложения в объекты государственной (муниципальной) собственности</t>
  </si>
  <si>
    <t xml:space="preserve">Приобретение объектов недвижимого имущества государственными (муниципальными) </t>
  </si>
  <si>
    <t>226, 298, 299, 310, 330</t>
  </si>
  <si>
    <t>Строительство (реконструкция) объектов недвижимого имущества государственными (муниципальными) учреждениями</t>
  </si>
  <si>
    <t>222, 224, 225, 226, 228, 229, 298, 299, 310, 330, 340*</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</si>
</sst>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0.00_-;\-* #\.##0.00_-;_-* &quot;-&quot;??_-;_-@_-"/>
    <numFmt numFmtId="177" formatCode="_-* #\.##0.00\ &quot;₽&quot;_-;\-* #\.##0.00\ &quot;₽&quot;_-;_-* \-??\ &quot;₽&quot;_-;_-@_-"/>
    <numFmt numFmtId="178" formatCode="_-* #\.##0_-;\-* #\.##0_-;_-* &quot;-&quot;_-;_-@_-"/>
    <numFmt numFmtId="179" formatCode="_-* #\.##0\ &quot;₽&quot;_-;\-* #\.##0\ &quot;₽&quot;_-;_-* \-\ &quot;₽&quot;_-;_-@_-"/>
    <numFmt numFmtId="180" formatCode="#\ ##0.00"/>
    <numFmt numFmtId="181" formatCode="#\ ##0"/>
    <numFmt numFmtId="182" formatCode="dd\.mm\.yyyy"/>
    <numFmt numFmtId="183" formatCode="dd\.mmm"/>
  </numFmts>
  <fonts count="49">
    <font>
      <sz val="10"/>
      <name val="Arial Cyr"/>
      <charset val="204"/>
    </font>
    <font>
      <i/>
      <sz val="10"/>
      <name val="Arial"/>
      <charset val="204"/>
    </font>
    <font>
      <sz val="10"/>
      <name val="Arial"/>
      <charset val="204"/>
    </font>
    <font>
      <b/>
      <sz val="14"/>
      <name val="Times New Roman"/>
      <charset val="204"/>
    </font>
    <font>
      <sz val="10"/>
      <name val="Times New Roman"/>
      <charset val="204"/>
    </font>
    <font>
      <sz val="12"/>
      <name val="Times New Roman"/>
      <charset val="204"/>
    </font>
    <font>
      <b/>
      <sz val="12"/>
      <name val="Times New Roman"/>
      <charset val="204"/>
    </font>
    <font>
      <sz val="12"/>
      <color theme="1"/>
      <name val="Times New Roman"/>
      <charset val="204"/>
    </font>
    <font>
      <b/>
      <sz val="10"/>
      <name val="Times New Roman"/>
      <charset val="204"/>
    </font>
    <font>
      <sz val="8"/>
      <name val="Arial"/>
      <charset val="134"/>
    </font>
    <font>
      <sz val="12"/>
      <color rgb="FFFF0000"/>
      <name val="Times New Roman"/>
      <charset val="204"/>
    </font>
    <font>
      <sz val="10"/>
      <color theme="1"/>
      <name val="Times New Roman"/>
      <charset val="204"/>
    </font>
    <font>
      <sz val="10"/>
      <color rgb="FFFF0000"/>
      <name val="Times New Roman"/>
      <charset val="204"/>
    </font>
    <font>
      <sz val="11"/>
      <name val="Times New Roman"/>
      <charset val="204"/>
    </font>
    <font>
      <i/>
      <sz val="12"/>
      <name val="Times New Roman"/>
      <charset val="204"/>
    </font>
    <font>
      <b/>
      <sz val="10"/>
      <name val="Arial"/>
      <charset val="204"/>
    </font>
    <font>
      <sz val="12"/>
      <name val="Arial"/>
      <charset val="204"/>
    </font>
    <font>
      <sz val="13"/>
      <name val="Times New Roman"/>
      <charset val="204"/>
    </font>
    <font>
      <b/>
      <sz val="13"/>
      <name val="Times New Roman"/>
      <charset val="204"/>
    </font>
    <font>
      <sz val="12"/>
      <color theme="5" tint="-0.249977111117893"/>
      <name val="Times New Roman"/>
      <charset val="204"/>
    </font>
    <font>
      <u/>
      <sz val="11"/>
      <name val="Times New Roman"/>
      <charset val="204"/>
    </font>
    <font>
      <vertAlign val="superscript"/>
      <sz val="10"/>
      <name val="Times New Roman"/>
      <charset val="204"/>
    </font>
    <font>
      <sz val="9"/>
      <name val="Times New Roman"/>
      <charset val="204"/>
    </font>
    <font>
      <b/>
      <sz val="10"/>
      <name val="Arial Cyr"/>
      <charset val="20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vertAlign val="superscript"/>
      <sz val="12"/>
      <name val="Times New Roman"/>
      <charset val="204"/>
    </font>
    <font>
      <vertAlign val="superscript"/>
      <sz val="11"/>
      <name val="Times New Roman"/>
      <charset val="204"/>
    </font>
    <font>
      <vertAlign val="superscript"/>
      <sz val="13"/>
      <name val="Times New Roman"/>
      <charset val="204"/>
    </font>
    <font>
      <sz val="13"/>
      <color theme="0"/>
      <name val="Times New Roman"/>
      <charset val="204"/>
    </font>
    <font>
      <sz val="10"/>
      <color theme="5" tint="-0.249977111117893"/>
      <name val="Times New Roman"/>
      <charset val="204"/>
    </font>
  </fonts>
  <fills count="38">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indexed="4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0"/>
      </left>
      <right style="thin">
        <color indexed="60"/>
      </right>
      <top style="thin">
        <color indexed="60"/>
      </top>
      <bottom style="thin">
        <color indexed="60"/>
      </bottom>
      <diagonal/>
    </border>
    <border>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top style="medium">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176" fontId="24" fillId="0" borderId="0" applyFont="0" applyFill="0" applyBorder="0" applyAlignment="0" applyProtection="0">
      <alignment vertical="center"/>
    </xf>
    <xf numFmtId="177" fontId="24" fillId="0" borderId="0" applyFont="0" applyFill="0" applyBorder="0" applyAlignment="0" applyProtection="0">
      <alignment vertical="center"/>
    </xf>
    <xf numFmtId="9" fontId="24" fillId="0" borderId="0" applyFont="0" applyFill="0" applyBorder="0" applyAlignment="0" applyProtection="0">
      <alignment vertical="center"/>
    </xf>
    <xf numFmtId="178" fontId="24" fillId="0" borderId="0" applyFont="0" applyFill="0" applyBorder="0" applyAlignment="0" applyProtection="0">
      <alignment vertical="center"/>
    </xf>
    <xf numFmtId="179"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7" borderId="3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0" applyNumberFormat="0" applyFill="0" applyAlignment="0" applyProtection="0">
      <alignment vertical="center"/>
    </xf>
    <xf numFmtId="0" fontId="31" fillId="0" borderId="40" applyNumberFormat="0" applyFill="0" applyAlignment="0" applyProtection="0">
      <alignment vertical="center"/>
    </xf>
    <xf numFmtId="0" fontId="32" fillId="0" borderId="41" applyNumberFormat="0" applyFill="0" applyAlignment="0" applyProtection="0">
      <alignment vertical="center"/>
    </xf>
    <xf numFmtId="0" fontId="32" fillId="0" borderId="0" applyNumberFormat="0" applyFill="0" applyBorder="0" applyAlignment="0" applyProtection="0">
      <alignment vertical="center"/>
    </xf>
    <xf numFmtId="0" fontId="33" fillId="8" borderId="42" applyNumberFormat="0" applyAlignment="0" applyProtection="0">
      <alignment vertical="center"/>
    </xf>
    <xf numFmtId="0" fontId="34" fillId="9" borderId="43" applyNumberFormat="0" applyAlignment="0" applyProtection="0">
      <alignment vertical="center"/>
    </xf>
    <xf numFmtId="0" fontId="35" fillId="9" borderId="42" applyNumberFormat="0" applyAlignment="0" applyProtection="0">
      <alignment vertical="center"/>
    </xf>
    <xf numFmtId="0" fontId="36" fillId="10" borderId="44" applyNumberFormat="0" applyAlignment="0" applyProtection="0">
      <alignment vertical="center"/>
    </xf>
    <xf numFmtId="0" fontId="37" fillId="0" borderId="45" applyNumberFormat="0" applyFill="0" applyAlignment="0" applyProtection="0">
      <alignment vertical="center"/>
    </xf>
    <xf numFmtId="0" fontId="38" fillId="0" borderId="46" applyNumberFormat="0" applyFill="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2" fillId="37" borderId="0" applyNumberFormat="0" applyBorder="0" applyAlignment="0" applyProtection="0">
      <alignment vertical="center"/>
    </xf>
    <xf numFmtId="0" fontId="2" fillId="0" borderId="0"/>
    <xf numFmtId="0" fontId="9" fillId="0" borderId="0"/>
    <xf numFmtId="0" fontId="9" fillId="0" borderId="0"/>
    <xf numFmtId="0" fontId="0" fillId="0" borderId="0"/>
    <xf numFmtId="0" fontId="0" fillId="0" borderId="0"/>
  </cellStyleXfs>
  <cellXfs count="338">
    <xf numFmtId="0" fontId="0" fillId="0" borderId="0" xfId="0"/>
    <xf numFmtId="0" fontId="1" fillId="0" borderId="0" xfId="49" applyFont="1"/>
    <xf numFmtId="0" fontId="2" fillId="0" borderId="0" xfId="49"/>
    <xf numFmtId="180" fontId="2" fillId="0" borderId="0" xfId="49" applyNumberFormat="1" applyAlignment="1">
      <alignment horizontal="right"/>
    </xf>
    <xf numFmtId="0" fontId="3" fillId="0" borderId="0" xfId="52" applyFont="1" applyFill="1" applyBorder="1" applyAlignment="1">
      <alignment horizontal="center" vertical="center"/>
    </xf>
    <xf numFmtId="0" fontId="4" fillId="0" borderId="0" xfId="52" applyFont="1" applyFill="1" applyBorder="1" applyAlignment="1">
      <alignment vertical="center"/>
    </xf>
    <xf numFmtId="0" fontId="5" fillId="0" borderId="1" xfId="52" applyFont="1" applyFill="1" applyBorder="1" applyAlignment="1">
      <alignment horizontal="center" vertical="center" wrapText="1"/>
    </xf>
    <xf numFmtId="0" fontId="5" fillId="0" borderId="2" xfId="52" applyFont="1" applyFill="1" applyBorder="1" applyAlignment="1">
      <alignment horizontal="center" vertical="center" wrapText="1"/>
    </xf>
    <xf numFmtId="0" fontId="6" fillId="0" borderId="2" xfId="52" applyFont="1" applyFill="1" applyBorder="1" applyAlignment="1">
      <alignment horizontal="left" vertical="center" wrapText="1"/>
    </xf>
    <xf numFmtId="0" fontId="3" fillId="0" borderId="3" xfId="52" applyFont="1" applyFill="1" applyBorder="1" applyAlignment="1">
      <alignment horizontal="center" vertical="center" wrapText="1"/>
    </xf>
    <xf numFmtId="0" fontId="3" fillId="0" borderId="2" xfId="52" applyFont="1" applyFill="1" applyBorder="1" applyAlignment="1">
      <alignment horizontal="left" vertical="center" wrapText="1"/>
    </xf>
    <xf numFmtId="0" fontId="6" fillId="0" borderId="4" xfId="52" applyFont="1" applyFill="1" applyBorder="1" applyAlignment="1">
      <alignment horizontal="left" vertical="center" wrapText="1"/>
    </xf>
    <xf numFmtId="0" fontId="6" fillId="0" borderId="5" xfId="52" applyFont="1" applyFill="1" applyBorder="1" applyAlignment="1">
      <alignment horizontal="left" vertical="center" wrapText="1"/>
    </xf>
    <xf numFmtId="0" fontId="6" fillId="0" borderId="2" xfId="53" applyFont="1" applyFill="1" applyBorder="1" applyAlignment="1">
      <alignment horizontal="left" vertical="center" wrapText="1"/>
    </xf>
    <xf numFmtId="0" fontId="6" fillId="0" borderId="4" xfId="53" applyFont="1" applyFill="1" applyBorder="1" applyAlignment="1">
      <alignment horizontal="left" vertical="center" wrapText="1"/>
    </xf>
    <xf numFmtId="0" fontId="6" fillId="0" borderId="5" xfId="53" applyFont="1" applyFill="1" applyBorder="1" applyAlignment="1">
      <alignment horizontal="left" vertical="center" wrapText="1"/>
    </xf>
    <xf numFmtId="0" fontId="4" fillId="0" borderId="3" xfId="52" applyFont="1" applyFill="1" applyBorder="1" applyAlignment="1">
      <alignment vertical="center" wrapText="1"/>
    </xf>
    <xf numFmtId="0" fontId="4" fillId="0" borderId="2" xfId="52" applyFont="1" applyFill="1" applyBorder="1" applyAlignment="1">
      <alignment vertical="center" wrapText="1"/>
    </xf>
    <xf numFmtId="0" fontId="5" fillId="0" borderId="4" xfId="52" applyFont="1" applyFill="1" applyBorder="1" applyAlignment="1">
      <alignment horizontal="left" vertical="center" wrapText="1"/>
    </xf>
    <xf numFmtId="0" fontId="5" fillId="0" borderId="5" xfId="52" applyFont="1" applyFill="1" applyBorder="1" applyAlignment="1">
      <alignment horizontal="left" vertical="center" wrapText="1"/>
    </xf>
    <xf numFmtId="0" fontId="5" fillId="0" borderId="4" xfId="52" applyFont="1" applyFill="1" applyBorder="1" applyAlignment="1">
      <alignment horizontal="center" vertical="center" wrapText="1"/>
    </xf>
    <xf numFmtId="0" fontId="5" fillId="0" borderId="5" xfId="52" applyFont="1" applyFill="1" applyBorder="1" applyAlignment="1">
      <alignment horizontal="center" vertical="center" wrapText="1"/>
    </xf>
    <xf numFmtId="0" fontId="6" fillId="0" borderId="3" xfId="52" applyFont="1" applyFill="1" applyBorder="1" applyAlignment="1">
      <alignment horizontal="center" vertical="center" wrapText="1"/>
    </xf>
    <xf numFmtId="0" fontId="2" fillId="0" borderId="2" xfId="49" applyBorder="1"/>
    <xf numFmtId="0" fontId="5" fillId="0" borderId="3" xfId="52" applyFont="1" applyFill="1" applyBorder="1" applyAlignment="1">
      <alignment vertical="center" wrapText="1"/>
    </xf>
    <xf numFmtId="0" fontId="5" fillId="0" borderId="2" xfId="52" applyFont="1" applyFill="1" applyBorder="1" applyAlignment="1">
      <alignment vertical="center" wrapText="1"/>
    </xf>
    <xf numFmtId="0" fontId="5" fillId="0" borderId="3" xfId="52" applyFont="1" applyFill="1" applyBorder="1" applyAlignment="1">
      <alignment horizontal="left" vertical="center" wrapText="1"/>
    </xf>
    <xf numFmtId="0" fontId="5" fillId="0" borderId="2" xfId="52" applyFont="1" applyFill="1" applyBorder="1" applyAlignment="1">
      <alignment horizontal="left" vertical="center" wrapText="1"/>
    </xf>
    <xf numFmtId="0" fontId="6" fillId="0" borderId="4" xfId="52" applyFont="1" applyFill="1" applyBorder="1" applyAlignment="1">
      <alignment horizontal="center" vertical="center" wrapText="1"/>
    </xf>
    <xf numFmtId="0" fontId="6" fillId="0" borderId="5" xfId="52" applyFont="1" applyFill="1" applyBorder="1" applyAlignment="1">
      <alignment horizontal="center" vertical="center" wrapText="1"/>
    </xf>
    <xf numFmtId="0" fontId="6" fillId="0" borderId="2" xfId="52" applyFont="1" applyFill="1" applyBorder="1" applyAlignment="1">
      <alignment horizontal="center" vertical="center" wrapText="1"/>
    </xf>
    <xf numFmtId="0" fontId="7" fillId="2" borderId="5" xfId="52" applyFont="1" applyFill="1" applyBorder="1" applyAlignment="1">
      <alignment horizontal="left" vertical="top" wrapText="1"/>
    </xf>
    <xf numFmtId="0" fontId="4" fillId="0" borderId="3" xfId="52" applyFont="1" applyFill="1" applyBorder="1" applyAlignment="1">
      <alignment horizontal="center" vertical="center" wrapText="1"/>
    </xf>
    <xf numFmtId="0" fontId="4" fillId="0" borderId="2" xfId="52" applyFont="1" applyFill="1" applyBorder="1" applyAlignment="1">
      <alignment horizontal="center" vertical="center" wrapText="1"/>
    </xf>
    <xf numFmtId="0" fontId="4" fillId="0" borderId="4" xfId="52" applyFont="1" applyFill="1" applyBorder="1" applyAlignment="1">
      <alignment horizontal="left" vertical="center" wrapText="1"/>
    </xf>
    <xf numFmtId="0" fontId="4" fillId="0" borderId="5" xfId="52" applyFont="1" applyFill="1" applyBorder="1" applyAlignment="1">
      <alignment horizontal="left" vertical="center" wrapText="1"/>
    </xf>
    <xf numFmtId="0" fontId="4" fillId="0" borderId="4" xfId="52" applyFont="1" applyFill="1" applyBorder="1" applyAlignment="1">
      <alignment horizontal="center" vertical="center" wrapText="1"/>
    </xf>
    <xf numFmtId="0" fontId="4" fillId="0" borderId="5" xfId="52" applyFont="1" applyFill="1" applyBorder="1" applyAlignment="1">
      <alignment horizontal="center" vertical="center" wrapText="1"/>
    </xf>
    <xf numFmtId="0" fontId="6" fillId="0" borderId="6" xfId="52" applyFont="1" applyFill="1" applyBorder="1" applyAlignment="1">
      <alignment horizontal="center" vertical="center" wrapText="1"/>
    </xf>
    <xf numFmtId="0" fontId="6" fillId="0" borderId="7" xfId="52" applyFont="1" applyFill="1" applyBorder="1" applyAlignment="1">
      <alignment horizontal="left" vertical="center" wrapText="1"/>
    </xf>
    <xf numFmtId="0" fontId="6" fillId="0" borderId="8" xfId="52" applyFont="1" applyFill="1" applyBorder="1" applyAlignment="1">
      <alignment horizontal="left" vertical="center" wrapText="1"/>
    </xf>
    <xf numFmtId="0" fontId="2" fillId="0" borderId="5" xfId="49" applyBorder="1"/>
    <xf numFmtId="0" fontId="4" fillId="0" borderId="3" xfId="52" applyFont="1" applyFill="1" applyBorder="1" applyAlignment="1">
      <alignment horizontal="left" vertical="center" wrapText="1"/>
    </xf>
    <xf numFmtId="180" fontId="4" fillId="0" borderId="0" xfId="52" applyNumberFormat="1" applyFont="1" applyFill="1" applyBorder="1" applyAlignment="1">
      <alignment horizontal="right" vertical="center"/>
    </xf>
    <xf numFmtId="180" fontId="5" fillId="0" borderId="1" xfId="52" applyNumberFormat="1" applyFont="1" applyFill="1" applyBorder="1" applyAlignment="1">
      <alignment horizontal="center" vertical="center" wrapText="1"/>
    </xf>
    <xf numFmtId="180" fontId="6" fillId="0" borderId="6" xfId="52" applyNumberFormat="1" applyFont="1" applyFill="1" applyBorder="1" applyAlignment="1">
      <alignment horizontal="center" vertical="center" wrapText="1"/>
    </xf>
    <xf numFmtId="180" fontId="4" fillId="0" borderId="2" xfId="52" applyNumberFormat="1" applyFont="1" applyFill="1" applyBorder="1" applyAlignment="1">
      <alignment horizontal="center" vertical="center" wrapText="1"/>
    </xf>
    <xf numFmtId="180" fontId="6" fillId="0" borderId="9" xfId="52" applyNumberFormat="1" applyFont="1" applyFill="1" applyBorder="1" applyAlignment="1">
      <alignment horizontal="center" vertical="center" wrapText="1"/>
    </xf>
    <xf numFmtId="180" fontId="4" fillId="0" borderId="6" xfId="52" applyNumberFormat="1" applyFont="1" applyFill="1" applyBorder="1" applyAlignment="1">
      <alignment horizontal="center" vertical="center" wrapText="1"/>
    </xf>
    <xf numFmtId="180" fontId="6" fillId="0" borderId="10" xfId="52" applyNumberFormat="1" applyFont="1" applyFill="1" applyBorder="1" applyAlignment="1">
      <alignment horizontal="center" vertical="center" wrapText="1"/>
    </xf>
    <xf numFmtId="180" fontId="8" fillId="0" borderId="2" xfId="52" applyNumberFormat="1" applyFont="1" applyFill="1" applyBorder="1" applyAlignment="1">
      <alignment horizontal="center" vertical="center" wrapText="1"/>
    </xf>
    <xf numFmtId="180" fontId="4" fillId="0" borderId="10" xfId="52" applyNumberFormat="1" applyFont="1" applyFill="1" applyBorder="1" applyAlignment="1">
      <alignment horizontal="center" vertical="center" wrapText="1"/>
    </xf>
    <xf numFmtId="180" fontId="6" fillId="3" borderId="2" xfId="53" applyNumberFormat="1" applyFont="1" applyFill="1" applyBorder="1" applyAlignment="1">
      <alignment horizontal="right" vertical="center" wrapText="1"/>
    </xf>
    <xf numFmtId="180" fontId="6" fillId="3" borderId="2" xfId="52" applyNumberFormat="1" applyFont="1" applyFill="1" applyBorder="1" applyAlignment="1">
      <alignment horizontal="right" vertical="center" wrapText="1"/>
    </xf>
    <xf numFmtId="0" fontId="6" fillId="0" borderId="3" xfId="52" applyFont="1" applyFill="1" applyBorder="1" applyAlignment="1">
      <alignment horizontal="left" vertical="center" wrapText="1"/>
    </xf>
    <xf numFmtId="180" fontId="6" fillId="2" borderId="2" xfId="52" applyNumberFormat="1" applyFont="1" applyFill="1" applyBorder="1" applyAlignment="1">
      <alignment horizontal="right" vertical="center" wrapText="1"/>
    </xf>
    <xf numFmtId="180" fontId="5" fillId="3" borderId="2" xfId="53" applyNumberFormat="1" applyFont="1" applyFill="1" applyBorder="1" applyAlignment="1">
      <alignment horizontal="right" wrapText="1"/>
    </xf>
    <xf numFmtId="0" fontId="6" fillId="0" borderId="3" xfId="53" applyFont="1" applyFill="1" applyBorder="1" applyAlignment="1">
      <alignment horizontal="left" vertical="center" wrapText="1"/>
    </xf>
    <xf numFmtId="180" fontId="5" fillId="2" borderId="2" xfId="53" applyNumberFormat="1" applyFont="1" applyFill="1" applyBorder="1" applyAlignment="1">
      <alignment horizontal="right" wrapText="1"/>
    </xf>
    <xf numFmtId="180" fontId="5" fillId="2" borderId="2" xfId="52" applyNumberFormat="1" applyFont="1" applyFill="1" applyBorder="1" applyAlignment="1">
      <alignment horizontal="right" vertical="center" wrapText="1"/>
    </xf>
    <xf numFmtId="0" fontId="5" fillId="0" borderId="3" xfId="52" applyFont="1" applyFill="1" applyBorder="1" applyAlignment="1">
      <alignment horizontal="center" vertical="center" wrapText="1"/>
    </xf>
    <xf numFmtId="180" fontId="5" fillId="3" borderId="2" xfId="52" applyNumberFormat="1" applyFont="1" applyFill="1" applyBorder="1" applyAlignment="1">
      <alignment horizontal="right" vertical="center" wrapText="1"/>
    </xf>
    <xf numFmtId="180" fontId="9" fillId="0" borderId="11" xfId="51" applyNumberFormat="1" applyFont="1" applyBorder="1" applyAlignment="1">
      <alignment horizontal="right" vertical="top" wrapText="1"/>
    </xf>
    <xf numFmtId="180" fontId="5" fillId="0" borderId="2" xfId="52" applyNumberFormat="1" applyFont="1" applyFill="1" applyBorder="1" applyAlignment="1">
      <alignment horizontal="right" vertical="center" wrapText="1"/>
    </xf>
    <xf numFmtId="0" fontId="7" fillId="0" borderId="2" xfId="52" applyFont="1" applyFill="1" applyBorder="1" applyAlignment="1">
      <alignment horizontal="center" vertical="center" wrapText="1"/>
    </xf>
    <xf numFmtId="0" fontId="10" fillId="0" borderId="2" xfId="52" applyFont="1" applyFill="1" applyBorder="1" applyAlignment="1">
      <alignment horizontal="center" vertical="center" wrapText="1"/>
    </xf>
    <xf numFmtId="0" fontId="6" fillId="0" borderId="12" xfId="52" applyFont="1" applyFill="1" applyBorder="1" applyAlignment="1">
      <alignment horizontal="left" vertical="center" wrapText="1"/>
    </xf>
    <xf numFmtId="0" fontId="2" fillId="0" borderId="3" xfId="49" applyBorder="1"/>
    <xf numFmtId="0" fontId="11" fillId="2" borderId="2" xfId="52" applyFont="1" applyFill="1" applyBorder="1" applyAlignment="1">
      <alignment horizontal="right" vertical="center" wrapText="1"/>
    </xf>
    <xf numFmtId="0" fontId="4" fillId="0" borderId="2" xfId="52" applyFont="1" applyFill="1" applyBorder="1" applyAlignment="1">
      <alignment horizontal="right" vertical="center" wrapText="1"/>
    </xf>
    <xf numFmtId="180" fontId="5" fillId="0" borderId="13" xfId="52" applyNumberFormat="1" applyFont="1" applyFill="1" applyBorder="1" applyAlignment="1">
      <alignment horizontal="center" vertical="center" wrapText="1"/>
    </xf>
    <xf numFmtId="180" fontId="4" fillId="0" borderId="14" xfId="52" applyNumberFormat="1" applyFont="1" applyFill="1" applyBorder="1" applyAlignment="1">
      <alignment horizontal="center" vertical="center" wrapText="1"/>
    </xf>
    <xf numFmtId="180" fontId="6" fillId="0" borderId="14" xfId="52" applyNumberFormat="1" applyFont="1" applyFill="1" applyBorder="1" applyAlignment="1">
      <alignment horizontal="right" vertical="center" wrapText="1"/>
    </xf>
    <xf numFmtId="180" fontId="5" fillId="0" borderId="4" xfId="52" applyNumberFormat="1" applyFont="1" applyFill="1" applyBorder="1" applyAlignment="1">
      <alignment horizontal="right" vertical="center" wrapText="1"/>
    </xf>
    <xf numFmtId="180" fontId="5" fillId="0" borderId="14" xfId="52" applyNumberFormat="1" applyFont="1" applyFill="1" applyBorder="1" applyAlignment="1">
      <alignment horizontal="right" vertical="center" wrapText="1"/>
    </xf>
    <xf numFmtId="180" fontId="5" fillId="2" borderId="14" xfId="52" applyNumberFormat="1" applyFont="1" applyFill="1" applyBorder="1" applyAlignment="1">
      <alignment horizontal="right" vertical="center" wrapText="1"/>
    </xf>
    <xf numFmtId="0" fontId="4" fillId="0" borderId="2" xfId="52" applyFont="1" applyFill="1" applyBorder="1" applyAlignment="1">
      <alignment horizontal="left" vertical="center" wrapText="1"/>
    </xf>
    <xf numFmtId="0" fontId="2" fillId="0" borderId="6" xfId="49" applyBorder="1"/>
    <xf numFmtId="0" fontId="6" fillId="0" borderId="7" xfId="52" applyFont="1" applyFill="1" applyBorder="1" applyAlignment="1">
      <alignment horizontal="center" vertical="center" wrapText="1"/>
    </xf>
    <xf numFmtId="0" fontId="6" fillId="0" borderId="10" xfId="52" applyFont="1" applyFill="1" applyBorder="1" applyAlignment="1">
      <alignment horizontal="center" vertical="center" wrapText="1"/>
    </xf>
    <xf numFmtId="0" fontId="6" fillId="0" borderId="15" xfId="52" applyFont="1" applyFill="1" applyBorder="1" applyAlignment="1">
      <alignment horizontal="center" vertical="center" wrapText="1"/>
    </xf>
    <xf numFmtId="0" fontId="6" fillId="0" borderId="15" xfId="52" applyFont="1" applyFill="1" applyBorder="1" applyAlignment="1">
      <alignment horizontal="left" vertical="center" wrapText="1"/>
    </xf>
    <xf numFmtId="0" fontId="6" fillId="0" borderId="16" xfId="52" applyFont="1" applyFill="1" applyBorder="1" applyAlignment="1">
      <alignment horizontal="left" vertical="center" wrapText="1"/>
    </xf>
    <xf numFmtId="49" fontId="4" fillId="0" borderId="3" xfId="52" applyNumberFormat="1" applyFont="1" applyFill="1" applyBorder="1" applyAlignment="1">
      <alignment horizontal="left" vertical="center" wrapText="1"/>
    </xf>
    <xf numFmtId="49" fontId="4" fillId="0" borderId="2" xfId="52" applyNumberFormat="1" applyFont="1" applyFill="1" applyBorder="1" applyAlignment="1">
      <alignment horizontal="left" vertical="center" wrapText="1"/>
    </xf>
    <xf numFmtId="49" fontId="4" fillId="0" borderId="3" xfId="52" applyNumberFormat="1" applyFont="1" applyFill="1" applyBorder="1" applyAlignment="1">
      <alignment horizontal="center" vertical="center" wrapText="1"/>
    </xf>
    <xf numFmtId="49" fontId="4" fillId="0" borderId="2" xfId="52" applyNumberFormat="1" applyFont="1" applyFill="1" applyBorder="1" applyAlignment="1">
      <alignment horizontal="center" vertical="center" wrapText="1"/>
    </xf>
    <xf numFmtId="0" fontId="11" fillId="2" borderId="4" xfId="52" applyFont="1" applyFill="1" applyBorder="1" applyAlignment="1">
      <alignment horizontal="center" vertical="center" wrapText="1"/>
    </xf>
    <xf numFmtId="0" fontId="11" fillId="2" borderId="5" xfId="52" applyFont="1" applyFill="1" applyBorder="1" applyAlignment="1">
      <alignment horizontal="center" vertical="center" wrapText="1"/>
    </xf>
    <xf numFmtId="0" fontId="11" fillId="2" borderId="3" xfId="52" applyFont="1" applyFill="1" applyBorder="1" applyAlignment="1">
      <alignment horizontal="center" vertical="center" wrapText="1"/>
    </xf>
    <xf numFmtId="0" fontId="11" fillId="2" borderId="2" xfId="52" applyFont="1" applyFill="1" applyBorder="1" applyAlignment="1">
      <alignment horizontal="center" vertical="center" wrapText="1"/>
    </xf>
    <xf numFmtId="0" fontId="12" fillId="2" borderId="4" xfId="52" applyFont="1" applyFill="1" applyBorder="1" applyAlignment="1">
      <alignment horizontal="center" vertical="center" wrapText="1"/>
    </xf>
    <xf numFmtId="0" fontId="12" fillId="2" borderId="3" xfId="52" applyFont="1" applyFill="1" applyBorder="1" applyAlignment="1">
      <alignment horizontal="center" vertical="center" wrapText="1"/>
    </xf>
    <xf numFmtId="0" fontId="11" fillId="0" borderId="4" xfId="52" applyFont="1" applyFill="1" applyBorder="1" applyAlignment="1">
      <alignment horizontal="center" vertical="center" wrapText="1"/>
    </xf>
    <xf numFmtId="0" fontId="11" fillId="0" borderId="3" xfId="52" applyFont="1" applyFill="1" applyBorder="1" applyAlignment="1">
      <alignment horizontal="center" vertical="center" wrapText="1"/>
    </xf>
    <xf numFmtId="180" fontId="6" fillId="3" borderId="6" xfId="52" applyNumberFormat="1" applyFont="1" applyFill="1" applyBorder="1" applyAlignment="1">
      <alignment horizontal="right" vertical="center" wrapText="1"/>
    </xf>
    <xf numFmtId="180" fontId="5" fillId="3" borderId="6" xfId="52" applyNumberFormat="1" applyFont="1" applyFill="1" applyBorder="1" applyAlignment="1">
      <alignment horizontal="center" vertical="center" wrapText="1"/>
    </xf>
    <xf numFmtId="180" fontId="6" fillId="3" borderId="10" xfId="52" applyNumberFormat="1" applyFont="1" applyFill="1" applyBorder="1" applyAlignment="1">
      <alignment horizontal="right" vertical="center" wrapText="1"/>
    </xf>
    <xf numFmtId="180" fontId="5" fillId="3" borderId="10" xfId="52" applyNumberFormat="1" applyFont="1" applyFill="1" applyBorder="1" applyAlignment="1">
      <alignment horizontal="center" vertical="center" wrapText="1"/>
    </xf>
    <xf numFmtId="180" fontId="6" fillId="0" borderId="2" xfId="52" applyNumberFormat="1" applyFont="1" applyFill="1" applyBorder="1" applyAlignment="1">
      <alignment horizontal="right" vertical="center" wrapText="1"/>
    </xf>
    <xf numFmtId="180" fontId="5" fillId="0" borderId="4" xfId="52" applyNumberFormat="1" applyFont="1" applyFill="1" applyBorder="1" applyAlignment="1">
      <alignment horizontal="center" vertical="center" wrapText="1"/>
    </xf>
    <xf numFmtId="180" fontId="5" fillId="0" borderId="5" xfId="52" applyNumberFormat="1" applyFont="1" applyFill="1" applyBorder="1" applyAlignment="1">
      <alignment horizontal="center" vertical="center" wrapText="1"/>
    </xf>
    <xf numFmtId="0" fontId="6" fillId="0" borderId="17" xfId="52" applyFont="1" applyFill="1" applyBorder="1" applyAlignment="1">
      <alignment horizontal="left" vertical="center" wrapText="1"/>
    </xf>
    <xf numFmtId="180" fontId="5" fillId="4" borderId="2" xfId="52" applyNumberFormat="1" applyFont="1" applyFill="1" applyBorder="1" applyAlignment="1">
      <alignment horizontal="right" vertical="center" wrapText="1"/>
    </xf>
    <xf numFmtId="180" fontId="13" fillId="2" borderId="2" xfId="0" applyNumberFormat="1" applyFont="1" applyFill="1" applyBorder="1" applyAlignment="1">
      <alignment horizontal="center"/>
    </xf>
    <xf numFmtId="180" fontId="2" fillId="0" borderId="0" xfId="49" applyNumberFormat="1"/>
    <xf numFmtId="180" fontId="5" fillId="0" borderId="18" xfId="52" applyNumberFormat="1" applyFont="1" applyFill="1" applyBorder="1" applyAlignment="1">
      <alignment horizontal="center" vertical="center" wrapText="1"/>
    </xf>
    <xf numFmtId="0" fontId="2" fillId="0" borderId="4" xfId="49" applyBorder="1"/>
    <xf numFmtId="0" fontId="6" fillId="0" borderId="9" xfId="52" applyFont="1" applyFill="1" applyBorder="1" applyAlignment="1">
      <alignment horizontal="center" vertical="center" wrapText="1"/>
    </xf>
    <xf numFmtId="0" fontId="6" fillId="0" borderId="19" xfId="52" applyFont="1" applyFill="1" applyBorder="1" applyAlignment="1">
      <alignment horizontal="left" vertical="center" wrapText="1"/>
    </xf>
    <xf numFmtId="0" fontId="6" fillId="0" borderId="0" xfId="52" applyFont="1" applyFill="1" applyBorder="1" applyAlignment="1">
      <alignment horizontal="left" vertical="center" wrapText="1"/>
    </xf>
    <xf numFmtId="0" fontId="1" fillId="0" borderId="2" xfId="49" applyFont="1" applyBorder="1"/>
    <xf numFmtId="0" fontId="5" fillId="2" borderId="4" xfId="52" applyFont="1" applyFill="1" applyBorder="1" applyAlignment="1">
      <alignment horizontal="left" vertical="center" wrapText="1"/>
    </xf>
    <xf numFmtId="0" fontId="5" fillId="2" borderId="5" xfId="52" applyFont="1" applyFill="1" applyBorder="1" applyAlignment="1">
      <alignment horizontal="left" vertical="center" wrapText="1"/>
    </xf>
    <xf numFmtId="49" fontId="5" fillId="0" borderId="3" xfId="52" applyNumberFormat="1" applyFont="1" applyFill="1" applyBorder="1" applyAlignment="1">
      <alignment horizontal="left" vertical="center" wrapText="1"/>
    </xf>
    <xf numFmtId="49" fontId="5" fillId="0" borderId="2" xfId="52" applyNumberFormat="1" applyFont="1" applyFill="1" applyBorder="1" applyAlignment="1">
      <alignment horizontal="left" vertical="center" wrapText="1"/>
    </xf>
    <xf numFmtId="49" fontId="5" fillId="0" borderId="4" xfId="52" applyNumberFormat="1" applyFont="1" applyFill="1" applyBorder="1" applyAlignment="1">
      <alignment horizontal="center" vertical="center" wrapText="1"/>
    </xf>
    <xf numFmtId="49" fontId="5" fillId="0" borderId="5" xfId="52" applyNumberFormat="1" applyFont="1" applyFill="1" applyBorder="1" applyAlignment="1">
      <alignment horizontal="center" vertical="center" wrapText="1"/>
    </xf>
    <xf numFmtId="49" fontId="5" fillId="0" borderId="4" xfId="52" applyNumberFormat="1" applyFont="1" applyFill="1" applyBorder="1" applyAlignment="1">
      <alignment horizontal="left" vertical="center" wrapText="1"/>
    </xf>
    <xf numFmtId="49" fontId="5" fillId="0" borderId="5" xfId="52" applyNumberFormat="1" applyFont="1" applyFill="1" applyBorder="1" applyAlignment="1">
      <alignment horizontal="left" vertical="center" wrapText="1"/>
    </xf>
    <xf numFmtId="49" fontId="6" fillId="0" borderId="7" xfId="52" applyNumberFormat="1" applyFont="1" applyFill="1" applyBorder="1" applyAlignment="1">
      <alignment horizontal="left" vertical="center" wrapText="1"/>
    </xf>
    <xf numFmtId="49" fontId="6" fillId="0" borderId="8" xfId="52" applyNumberFormat="1" applyFont="1" applyFill="1" applyBorder="1" applyAlignment="1">
      <alignment horizontal="left" vertical="center" wrapText="1"/>
    </xf>
    <xf numFmtId="0" fontId="6" fillId="0" borderId="19" xfId="52" applyFont="1" applyFill="1" applyBorder="1" applyAlignment="1">
      <alignment horizontal="center" vertical="center" wrapText="1"/>
    </xf>
    <xf numFmtId="49" fontId="6" fillId="0" borderId="19" xfId="52" applyNumberFormat="1" applyFont="1" applyFill="1" applyBorder="1" applyAlignment="1">
      <alignment horizontal="left" vertical="center" wrapText="1"/>
    </xf>
    <xf numFmtId="49" fontId="6" fillId="0" borderId="0" xfId="52" applyNumberFormat="1" applyFont="1" applyFill="1" applyBorder="1" applyAlignment="1">
      <alignment horizontal="left" vertical="center" wrapText="1"/>
    </xf>
    <xf numFmtId="49" fontId="6" fillId="0" borderId="15" xfId="52" applyNumberFormat="1" applyFont="1" applyFill="1" applyBorder="1" applyAlignment="1">
      <alignment horizontal="left" vertical="center" wrapText="1"/>
    </xf>
    <xf numFmtId="49" fontId="6" fillId="0" borderId="16" xfId="52" applyNumberFormat="1" applyFont="1" applyFill="1" applyBorder="1" applyAlignment="1">
      <alignment horizontal="left" vertical="center" wrapText="1"/>
    </xf>
    <xf numFmtId="0" fontId="3" fillId="0" borderId="4" xfId="52" applyFont="1" applyFill="1" applyBorder="1" applyAlignment="1">
      <alignment horizontal="left" vertical="center" wrapText="1"/>
    </xf>
    <xf numFmtId="0" fontId="3" fillId="0" borderId="5" xfId="52" applyFont="1" applyFill="1" applyBorder="1" applyAlignment="1">
      <alignment horizontal="left" vertical="center" wrapText="1"/>
    </xf>
    <xf numFmtId="0" fontId="6" fillId="0" borderId="20" xfId="52" applyFont="1" applyFill="1" applyBorder="1" applyAlignment="1">
      <alignment horizontal="left" vertical="center" wrapText="1"/>
    </xf>
    <xf numFmtId="180" fontId="10" fillId="2" borderId="2" xfId="52" applyNumberFormat="1" applyFont="1" applyFill="1" applyBorder="1" applyAlignment="1">
      <alignment horizontal="right" vertical="center" wrapText="1"/>
    </xf>
    <xf numFmtId="0" fontId="5" fillId="2" borderId="3" xfId="52" applyFont="1" applyFill="1" applyBorder="1" applyAlignment="1">
      <alignment horizontal="left" vertical="center" wrapText="1"/>
    </xf>
    <xf numFmtId="49" fontId="5" fillId="0" borderId="3" xfId="52" applyNumberFormat="1" applyFont="1" applyFill="1" applyBorder="1" applyAlignment="1">
      <alignment horizontal="center" vertical="center" wrapText="1"/>
    </xf>
    <xf numFmtId="49" fontId="6" fillId="0" borderId="12" xfId="52" applyNumberFormat="1" applyFont="1" applyFill="1" applyBorder="1" applyAlignment="1">
      <alignment horizontal="left" vertical="center" wrapText="1"/>
    </xf>
    <xf numFmtId="49" fontId="6" fillId="0" borderId="20" xfId="52" applyNumberFormat="1" applyFont="1" applyFill="1" applyBorder="1" applyAlignment="1">
      <alignment horizontal="left" vertical="center" wrapText="1"/>
    </xf>
    <xf numFmtId="49" fontId="6" fillId="0" borderId="17" xfId="52" applyNumberFormat="1" applyFont="1" applyFill="1" applyBorder="1" applyAlignment="1">
      <alignment horizontal="left" vertical="center" wrapText="1"/>
    </xf>
    <xf numFmtId="0" fontId="3" fillId="0" borderId="3" xfId="52" applyFont="1" applyFill="1" applyBorder="1" applyAlignment="1">
      <alignment horizontal="left" vertical="center" wrapText="1"/>
    </xf>
    <xf numFmtId="180" fontId="14" fillId="2" borderId="14" xfId="52" applyNumberFormat="1" applyFont="1" applyFill="1" applyBorder="1" applyAlignment="1">
      <alignment horizontal="right" vertical="center" wrapText="1"/>
    </xf>
    <xf numFmtId="0" fontId="5" fillId="0" borderId="0" xfId="49" applyFont="1" applyAlignment="1">
      <alignment wrapText="1"/>
    </xf>
    <xf numFmtId="180" fontId="5" fillId="0" borderId="0" xfId="49" applyNumberFormat="1" applyFont="1" applyAlignment="1">
      <alignment wrapText="1"/>
    </xf>
    <xf numFmtId="181" fontId="2" fillId="0" borderId="0" xfId="49" applyNumberFormat="1"/>
    <xf numFmtId="0" fontId="5" fillId="0" borderId="0" xfId="52" applyFont="1" applyFill="1" applyBorder="1" applyAlignment="1">
      <alignment vertical="center" wrapText="1"/>
    </xf>
    <xf numFmtId="0" fontId="3" fillId="0" borderId="4" xfId="52" applyFont="1" applyFill="1" applyBorder="1" applyAlignment="1">
      <alignment horizontal="center" vertical="center" wrapText="1"/>
    </xf>
    <xf numFmtId="0" fontId="5" fillId="0" borderId="4" xfId="52" applyFont="1" applyFill="1" applyBorder="1" applyAlignment="1">
      <alignment vertical="center" wrapText="1"/>
    </xf>
    <xf numFmtId="0" fontId="3" fillId="0" borderId="4" xfId="52" applyFont="1" applyFill="1" applyBorder="1" applyAlignment="1">
      <alignment vertical="center" wrapText="1"/>
    </xf>
    <xf numFmtId="0" fontId="15" fillId="0" borderId="2" xfId="49" applyFont="1" applyBorder="1"/>
    <xf numFmtId="180" fontId="5" fillId="3" borderId="14" xfId="52" applyNumberFormat="1" applyFont="1" applyFill="1" applyBorder="1" applyAlignment="1">
      <alignment horizontal="right" vertical="center" wrapText="1"/>
    </xf>
    <xf numFmtId="49" fontId="4" fillId="0" borderId="3" xfId="52" applyNumberFormat="1" applyFont="1" applyFill="1" applyBorder="1" applyAlignment="1">
      <alignment vertical="center" wrapText="1"/>
    </xf>
    <xf numFmtId="49" fontId="4" fillId="0" borderId="2" xfId="52" applyNumberFormat="1" applyFont="1" applyFill="1" applyBorder="1" applyAlignment="1">
      <alignment vertical="center" wrapText="1"/>
    </xf>
    <xf numFmtId="49" fontId="4" fillId="0" borderId="4" xfId="52" applyNumberFormat="1" applyFont="1" applyFill="1" applyBorder="1" applyAlignment="1">
      <alignment horizontal="center" vertical="center" wrapText="1"/>
    </xf>
    <xf numFmtId="49" fontId="4" fillId="0" borderId="5" xfId="52" applyNumberFormat="1" applyFont="1" applyFill="1" applyBorder="1" applyAlignment="1">
      <alignment horizontal="center" vertical="center" wrapText="1"/>
    </xf>
    <xf numFmtId="49" fontId="4" fillId="0" borderId="4" xfId="52" applyNumberFormat="1" applyFont="1" applyFill="1" applyBorder="1" applyAlignment="1">
      <alignment horizontal="left" vertical="center" wrapText="1"/>
    </xf>
    <xf numFmtId="49" fontId="2" fillId="0" borderId="5" xfId="49" applyNumberFormat="1" applyFont="1" applyBorder="1"/>
    <xf numFmtId="0" fontId="16" fillId="0" borderId="5" xfId="49" applyFont="1" applyBorder="1"/>
    <xf numFmtId="0" fontId="6" fillId="0" borderId="6" xfId="52" applyFont="1" applyFill="1" applyBorder="1" applyAlignment="1">
      <alignment horizontal="left" vertical="center" wrapText="1"/>
    </xf>
    <xf numFmtId="49" fontId="2" fillId="0" borderId="3" xfId="49" applyNumberFormat="1" applyFont="1" applyBorder="1"/>
    <xf numFmtId="0" fontId="16" fillId="0" borderId="3" xfId="49" applyFont="1" applyBorder="1"/>
    <xf numFmtId="180" fontId="5" fillId="3" borderId="6" xfId="52" applyNumberFormat="1" applyFont="1" applyFill="1" applyBorder="1" applyAlignment="1">
      <alignment horizontal="right" vertical="center" wrapText="1"/>
    </xf>
    <xf numFmtId="180" fontId="5" fillId="0" borderId="6" xfId="52" applyNumberFormat="1" applyFont="1" applyFill="1" applyBorder="1" applyAlignment="1">
      <alignment horizontal="right" vertical="center" wrapText="1"/>
    </xf>
    <xf numFmtId="180" fontId="5" fillId="0" borderId="21" xfId="52" applyNumberFormat="1" applyFont="1" applyFill="1" applyBorder="1" applyAlignment="1">
      <alignment horizontal="right" vertical="center" wrapText="1"/>
    </xf>
    <xf numFmtId="0" fontId="6" fillId="0" borderId="5" xfId="52" applyFont="1" applyFill="1" applyBorder="1" applyAlignment="1">
      <alignment vertical="center" wrapText="1"/>
    </xf>
    <xf numFmtId="0" fontId="3" fillId="0" borderId="22" xfId="52" applyFont="1" applyFill="1" applyBorder="1" applyAlignment="1">
      <alignment horizontal="center" vertical="center" wrapText="1"/>
    </xf>
    <xf numFmtId="0" fontId="3" fillId="0" borderId="23" xfId="52" applyFont="1" applyFill="1" applyBorder="1" applyAlignment="1">
      <alignment horizontal="center" vertical="center" wrapText="1"/>
    </xf>
    <xf numFmtId="0" fontId="6" fillId="0" borderId="0" xfId="49" applyFont="1"/>
    <xf numFmtId="0" fontId="6" fillId="0" borderId="0" xfId="52" applyFont="1" applyFill="1" applyBorder="1" applyAlignment="1">
      <alignment horizontal="left" vertical="center"/>
    </xf>
    <xf numFmtId="0" fontId="6" fillId="0" borderId="24" xfId="52" applyFont="1" applyFill="1" applyBorder="1" applyAlignment="1">
      <alignment vertical="center"/>
    </xf>
    <xf numFmtId="0" fontId="6" fillId="0" borderId="0" xfId="52" applyFont="1" applyFill="1" applyBorder="1" applyAlignment="1">
      <alignment vertical="center"/>
    </xf>
    <xf numFmtId="0" fontId="17" fillId="0" borderId="0" xfId="52" applyFont="1" applyFill="1" applyBorder="1" applyAlignment="1">
      <alignment vertical="center"/>
    </xf>
    <xf numFmtId="0" fontId="4" fillId="0" borderId="16" xfId="52" applyFont="1" applyFill="1" applyBorder="1" applyAlignment="1">
      <alignment horizontal="center" vertical="center"/>
    </xf>
    <xf numFmtId="0" fontId="17" fillId="0" borderId="0" xfId="52" applyFont="1" applyFill="1" applyBorder="1" applyAlignment="1">
      <alignment horizontal="center" vertical="center"/>
    </xf>
    <xf numFmtId="0" fontId="4" fillId="0" borderId="8" xfId="52" applyFont="1" applyFill="1" applyBorder="1" applyAlignment="1">
      <alignment horizontal="center" vertical="center"/>
    </xf>
    <xf numFmtId="0" fontId="4" fillId="0" borderId="0" xfId="52" applyFont="1" applyFill="1" applyBorder="1" applyAlignment="1">
      <alignment horizontal="center" vertical="center"/>
    </xf>
    <xf numFmtId="0" fontId="17" fillId="0" borderId="0" xfId="52" applyFont="1" applyFill="1" applyBorder="1" applyAlignment="1">
      <alignment horizontal="left" vertical="center"/>
    </xf>
    <xf numFmtId="0" fontId="4" fillId="0" borderId="0" xfId="52" applyFont="1" applyFill="1" applyBorder="1" applyAlignment="1">
      <alignment horizontal="left" vertical="center"/>
    </xf>
    <xf numFmtId="182" fontId="5" fillId="0" borderId="0" xfId="52" applyNumberFormat="1" applyFont="1" applyFill="1" applyBorder="1" applyAlignment="1">
      <alignment horizontal="center" vertical="center"/>
    </xf>
    <xf numFmtId="0" fontId="5" fillId="0" borderId="0" xfId="52" applyFont="1" applyFill="1" applyBorder="1" applyAlignment="1">
      <alignment horizontal="left" vertical="center"/>
    </xf>
    <xf numFmtId="0" fontId="5" fillId="0" borderId="0" xfId="52" applyFont="1" applyFill="1" applyBorder="1" applyAlignment="1">
      <alignment horizontal="center" vertical="center"/>
    </xf>
    <xf numFmtId="180" fontId="13" fillId="0" borderId="0" xfId="52" applyNumberFormat="1" applyFont="1" applyFill="1" applyBorder="1" applyAlignment="1">
      <alignment horizontal="center" vertical="center"/>
    </xf>
    <xf numFmtId="0" fontId="6" fillId="0" borderId="3" xfId="52" applyFont="1" applyFill="1" applyBorder="1" applyAlignment="1">
      <alignment vertical="center" wrapText="1"/>
    </xf>
    <xf numFmtId="0" fontId="3" fillId="0" borderId="25" xfId="52" applyFont="1" applyFill="1" applyBorder="1" applyAlignment="1">
      <alignment horizontal="center" vertical="center" wrapText="1"/>
    </xf>
    <xf numFmtId="180" fontId="6" fillId="3" borderId="26" xfId="52" applyNumberFormat="1" applyFont="1" applyFill="1" applyBorder="1" applyAlignment="1">
      <alignment horizontal="right" vertical="center" wrapText="1"/>
    </xf>
    <xf numFmtId="180" fontId="6" fillId="0" borderId="24" xfId="52" applyNumberFormat="1" applyFont="1" applyFill="1" applyBorder="1" applyAlignment="1">
      <alignment vertical="center"/>
    </xf>
    <xf numFmtId="0" fontId="4" fillId="2" borderId="16" xfId="52" applyFont="1" applyFill="1" applyBorder="1" applyAlignment="1">
      <alignment horizontal="center" vertical="center"/>
    </xf>
    <xf numFmtId="180" fontId="13" fillId="0" borderId="0" xfId="52" applyNumberFormat="1" applyFont="1" applyFill="1" applyBorder="1" applyAlignment="1">
      <alignment horizontal="right" vertical="center"/>
    </xf>
    <xf numFmtId="0" fontId="5" fillId="0" borderId="0" xfId="52" applyFont="1" applyFill="1" applyBorder="1" applyAlignment="1">
      <alignment vertical="center"/>
    </xf>
    <xf numFmtId="180" fontId="5" fillId="0" borderId="0" xfId="52" applyNumberFormat="1" applyFont="1" applyFill="1" applyBorder="1" applyAlignment="1">
      <alignment horizontal="right" vertical="center"/>
    </xf>
    <xf numFmtId="0" fontId="2" fillId="0" borderId="0" xfId="49" applyFont="1"/>
    <xf numFmtId="180" fontId="2" fillId="0" borderId="0" xfId="49" applyNumberFormat="1" applyFont="1" applyAlignment="1">
      <alignment horizontal="right"/>
    </xf>
    <xf numFmtId="0" fontId="5" fillId="0" borderId="27" xfId="52" applyFont="1" applyFill="1" applyBorder="1" applyAlignment="1">
      <alignment horizontal="center" vertical="center" wrapText="1"/>
    </xf>
    <xf numFmtId="0" fontId="5" fillId="0" borderId="24" xfId="52" applyFont="1" applyFill="1" applyBorder="1" applyAlignment="1">
      <alignment horizontal="center" vertical="center" wrapText="1"/>
    </xf>
    <xf numFmtId="0" fontId="5" fillId="0" borderId="19" xfId="52" applyFont="1" applyFill="1" applyBorder="1" applyAlignment="1">
      <alignment horizontal="center" vertical="center" wrapText="1"/>
    </xf>
    <xf numFmtId="0" fontId="5" fillId="0" borderId="0" xfId="52" applyFont="1" applyFill="1" applyBorder="1" applyAlignment="1">
      <alignment horizontal="center" vertical="center" wrapText="1"/>
    </xf>
    <xf numFmtId="0" fontId="5" fillId="0" borderId="15" xfId="52" applyFont="1" applyFill="1" applyBorder="1" applyAlignment="1">
      <alignment horizontal="center" vertical="center" wrapText="1"/>
    </xf>
    <xf numFmtId="0" fontId="5" fillId="0" borderId="16" xfId="52" applyFont="1" applyFill="1" applyBorder="1" applyAlignment="1">
      <alignment horizontal="center" vertical="center" wrapText="1"/>
    </xf>
    <xf numFmtId="1" fontId="5" fillId="0" borderId="4" xfId="52" applyNumberFormat="1" applyFont="1" applyFill="1" applyBorder="1" applyAlignment="1">
      <alignment horizontal="center" vertical="center" wrapText="1"/>
    </xf>
    <xf numFmtId="0" fontId="5" fillId="0" borderId="5" xfId="52" applyFont="1" applyFill="1" applyBorder="1" applyAlignment="1">
      <alignment vertical="center" wrapText="1"/>
    </xf>
    <xf numFmtId="2" fontId="5" fillId="2" borderId="2" xfId="52" applyNumberFormat="1" applyFont="1" applyFill="1" applyBorder="1" applyAlignment="1">
      <alignment vertical="center" wrapText="1"/>
    </xf>
    <xf numFmtId="0" fontId="3" fillId="0" borderId="28" xfId="52" applyFont="1" applyFill="1" applyBorder="1" applyAlignment="1">
      <alignment horizontal="center" vertical="center" wrapText="1"/>
    </xf>
    <xf numFmtId="0" fontId="3" fillId="0" borderId="29" xfId="52" applyFont="1" applyFill="1" applyBorder="1" applyAlignment="1">
      <alignment horizontal="center" vertical="center" wrapText="1"/>
    </xf>
    <xf numFmtId="0" fontId="3" fillId="0" borderId="0" xfId="52" applyFont="1" applyFill="1" applyBorder="1" applyAlignment="1">
      <alignment horizontal="center" vertical="center" wrapText="1"/>
    </xf>
    <xf numFmtId="0" fontId="13" fillId="0" borderId="0" xfId="49" applyFont="1" applyFill="1" applyAlignment="1"/>
    <xf numFmtId="0" fontId="13" fillId="0" borderId="0" xfId="49" applyFont="1" applyFill="1"/>
    <xf numFmtId="0" fontId="5" fillId="0" borderId="30" xfId="52" applyFont="1" applyFill="1" applyBorder="1" applyAlignment="1">
      <alignment horizontal="center" vertical="center" wrapText="1"/>
    </xf>
    <xf numFmtId="180" fontId="5" fillId="0" borderId="31" xfId="52" applyNumberFormat="1" applyFont="1" applyFill="1" applyBorder="1" applyAlignment="1">
      <alignment horizontal="center" vertical="center" wrapText="1"/>
    </xf>
    <xf numFmtId="180" fontId="5" fillId="0" borderId="32" xfId="52" applyNumberFormat="1" applyFont="1" applyFill="1" applyBorder="1" applyAlignment="1">
      <alignment horizontal="center" vertical="center" wrapText="1"/>
    </xf>
    <xf numFmtId="180" fontId="5" fillId="0" borderId="33" xfId="52" applyNumberFormat="1" applyFont="1" applyFill="1" applyBorder="1" applyAlignment="1">
      <alignment horizontal="center" vertical="center" wrapText="1"/>
    </xf>
    <xf numFmtId="0" fontId="5" fillId="0" borderId="20" xfId="52" applyFont="1" applyFill="1" applyBorder="1" applyAlignment="1">
      <alignment horizontal="center" vertical="center" wrapText="1"/>
    </xf>
    <xf numFmtId="180" fontId="4" fillId="0" borderId="4" xfId="52" applyNumberFormat="1" applyFont="1" applyFill="1" applyBorder="1" applyAlignment="1">
      <alignment horizontal="center" vertical="center" wrapText="1"/>
    </xf>
    <xf numFmtId="180" fontId="4" fillId="0" borderId="5" xfId="52" applyNumberFormat="1" applyFont="1" applyFill="1" applyBorder="1" applyAlignment="1">
      <alignment horizontal="center" vertical="center" wrapText="1"/>
    </xf>
    <xf numFmtId="180" fontId="4" fillId="0" borderId="3" xfId="52" applyNumberFormat="1" applyFont="1" applyFill="1" applyBorder="1" applyAlignment="1">
      <alignment horizontal="center" vertical="center" wrapText="1"/>
    </xf>
    <xf numFmtId="0" fontId="5" fillId="0" borderId="17" xfId="52" applyFont="1" applyFill="1" applyBorder="1" applyAlignment="1">
      <alignment horizontal="center" vertical="center" wrapText="1"/>
    </xf>
    <xf numFmtId="180" fontId="6" fillId="5" borderId="2" xfId="53" applyNumberFormat="1" applyFont="1" applyFill="1" applyBorder="1" applyAlignment="1">
      <alignment horizontal="right" vertical="center" wrapText="1"/>
    </xf>
    <xf numFmtId="180" fontId="6" fillId="5" borderId="2" xfId="52" applyNumberFormat="1" applyFont="1" applyFill="1" applyBorder="1" applyAlignment="1">
      <alignment horizontal="right" vertical="center" wrapText="1"/>
    </xf>
    <xf numFmtId="180" fontId="6" fillId="2" borderId="2" xfId="53" applyNumberFormat="1" applyFont="1" applyFill="1" applyBorder="1" applyAlignment="1">
      <alignment horizontal="right" wrapText="1"/>
    </xf>
    <xf numFmtId="180" fontId="6" fillId="5" borderId="2" xfId="53" applyNumberFormat="1" applyFont="1" applyFill="1" applyBorder="1" applyAlignment="1">
      <alignment horizontal="right" wrapText="1"/>
    </xf>
    <xf numFmtId="0" fontId="5" fillId="2" borderId="5" xfId="52" applyFont="1" applyFill="1" applyBorder="1" applyAlignment="1">
      <alignment horizontal="center" vertical="center" wrapText="1"/>
    </xf>
    <xf numFmtId="0" fontId="5" fillId="2" borderId="3" xfId="52" applyFont="1" applyFill="1" applyBorder="1" applyAlignment="1">
      <alignment horizontal="center" vertical="center" wrapText="1"/>
    </xf>
    <xf numFmtId="1" fontId="5" fillId="0" borderId="5" xfId="52" applyNumberFormat="1" applyFont="1" applyFill="1" applyBorder="1" applyAlignment="1">
      <alignment horizontal="center" vertical="center" wrapText="1"/>
    </xf>
    <xf numFmtId="1" fontId="5" fillId="0" borderId="3" xfId="52" applyNumberFormat="1" applyFont="1" applyFill="1" applyBorder="1" applyAlignment="1">
      <alignment horizontal="center" vertical="center" wrapText="1"/>
    </xf>
    <xf numFmtId="180" fontId="5" fillId="5" borderId="2" xfId="52" applyNumberFormat="1" applyFont="1" applyFill="1" applyBorder="1" applyAlignment="1">
      <alignment horizontal="right" vertical="center" wrapText="1"/>
    </xf>
    <xf numFmtId="0" fontId="3" fillId="0" borderId="34" xfId="52" applyFont="1" applyFill="1" applyBorder="1" applyAlignment="1">
      <alignment horizontal="center" vertical="center" wrapText="1"/>
    </xf>
    <xf numFmtId="180" fontId="6" fillId="5" borderId="35" xfId="52" applyNumberFormat="1" applyFont="1" applyFill="1" applyBorder="1" applyAlignment="1">
      <alignment horizontal="right" vertical="center" wrapText="1"/>
    </xf>
    <xf numFmtId="180" fontId="6" fillId="0" borderId="0" xfId="52" applyNumberFormat="1" applyFont="1" applyFill="1" applyBorder="1" applyAlignment="1">
      <alignment horizontal="right" vertical="center" wrapText="1"/>
    </xf>
    <xf numFmtId="0" fontId="4" fillId="0" borderId="0" xfId="0" applyFont="1"/>
    <xf numFmtId="0" fontId="17" fillId="0" borderId="0" xfId="0" applyFont="1"/>
    <xf numFmtId="0" fontId="13" fillId="0" borderId="0" xfId="0" applyFont="1" applyAlignment="1">
      <alignment horizontal="center" wrapText="1"/>
    </xf>
    <xf numFmtId="0" fontId="17" fillId="0" borderId="2" xfId="0" applyFont="1" applyBorder="1" applyAlignment="1">
      <alignment horizontal="center" wrapText="1"/>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 xfId="0" applyFont="1" applyBorder="1" applyAlignment="1">
      <alignment horizontal="center" vertical="top" wrapText="1"/>
    </xf>
    <xf numFmtId="49" fontId="5" fillId="0" borderId="2" xfId="0" applyNumberFormat="1" applyFont="1" applyBorder="1" applyAlignment="1">
      <alignment horizontal="center" vertical="top" wrapText="1"/>
    </xf>
    <xf numFmtId="0" fontId="17" fillId="0" borderId="2" xfId="0" applyFont="1" applyBorder="1" applyAlignment="1">
      <alignment wrapText="1"/>
    </xf>
    <xf numFmtId="180" fontId="18" fillId="0" borderId="2" xfId="0" applyNumberFormat="1" applyFont="1" applyBorder="1" applyAlignment="1">
      <alignment wrapText="1"/>
    </xf>
    <xf numFmtId="183" fontId="17" fillId="0" borderId="2" xfId="0" applyNumberFormat="1" applyFont="1" applyBorder="1" applyAlignment="1">
      <alignment horizontal="center" wrapText="1"/>
    </xf>
    <xf numFmtId="0" fontId="13" fillId="0" borderId="2" xfId="0" applyFont="1" applyBorder="1" applyAlignment="1">
      <alignment wrapText="1"/>
    </xf>
    <xf numFmtId="0" fontId="0" fillId="0" borderId="2" xfId="0" applyBorder="1" applyAlignment="1"/>
    <xf numFmtId="180" fontId="17" fillId="0" borderId="2" xfId="0" applyNumberFormat="1" applyFont="1" applyBorder="1" applyAlignment="1">
      <alignment wrapText="1"/>
    </xf>
    <xf numFmtId="183" fontId="17" fillId="0" borderId="6" xfId="0" applyNumberFormat="1" applyFont="1" applyBorder="1" applyAlignment="1">
      <alignment horizontal="center" wrapText="1"/>
    </xf>
    <xf numFmtId="183" fontId="17" fillId="0" borderId="10" xfId="0" applyNumberFormat="1" applyFont="1" applyBorder="1" applyAlignment="1">
      <alignment horizontal="center"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center" vertical="center" wrapText="1"/>
    </xf>
    <xf numFmtId="182" fontId="17" fillId="0" borderId="6" xfId="0" applyNumberFormat="1" applyFont="1" applyBorder="1" applyAlignment="1">
      <alignment horizontal="center" wrapText="1"/>
    </xf>
    <xf numFmtId="182" fontId="17" fillId="0" borderId="10" xfId="0" applyNumberFormat="1" applyFont="1" applyBorder="1" applyAlignment="1">
      <alignment horizontal="center" wrapText="1"/>
    </xf>
    <xf numFmtId="0" fontId="5" fillId="0" borderId="6" xfId="0" applyNumberFormat="1" applyFont="1" applyFill="1" applyBorder="1" applyAlignment="1" applyProtection="1">
      <alignment horizontal="left" vertical="top" wrapText="1"/>
    </xf>
    <xf numFmtId="0" fontId="5" fillId="0" borderId="6" xfId="0" applyNumberFormat="1" applyFont="1" applyFill="1" applyBorder="1" applyAlignment="1" applyProtection="1">
      <alignment horizontal="center" vertical="center" wrapText="1"/>
    </xf>
    <xf numFmtId="0" fontId="19" fillId="0" borderId="2" xfId="0" applyFont="1" applyBorder="1" applyAlignment="1">
      <alignment vertical="center" wrapText="1"/>
    </xf>
    <xf numFmtId="0" fontId="19" fillId="0" borderId="2" xfId="0" applyFont="1" applyBorder="1" applyAlignment="1">
      <alignment horizontal="center" vertical="center" wrapText="1"/>
    </xf>
    <xf numFmtId="183" fontId="19" fillId="0" borderId="2" xfId="0" applyNumberFormat="1" applyFont="1" applyFill="1" applyBorder="1" applyAlignment="1" applyProtection="1">
      <alignment horizontal="center" vertical="center" wrapText="1"/>
    </xf>
    <xf numFmtId="0" fontId="5" fillId="0" borderId="10" xfId="0" applyNumberFormat="1" applyFont="1" applyFill="1" applyBorder="1" applyAlignment="1" applyProtection="1">
      <alignment horizontal="left" vertical="top" wrapText="1"/>
    </xf>
    <xf numFmtId="0" fontId="5" fillId="0" borderId="10" xfId="0" applyNumberFormat="1" applyFont="1" applyFill="1" applyBorder="1" applyAlignment="1" applyProtection="1">
      <alignment horizontal="center" vertical="center" wrapText="1"/>
    </xf>
    <xf numFmtId="0" fontId="17" fillId="2" borderId="2" xfId="0" applyFont="1" applyFill="1" applyBorder="1" applyAlignment="1">
      <alignment wrapText="1"/>
    </xf>
    <xf numFmtId="182" fontId="17" fillId="0" borderId="2" xfId="0" applyNumberFormat="1" applyFont="1" applyBorder="1" applyAlignment="1">
      <alignment horizontal="center" wrapText="1"/>
    </xf>
    <xf numFmtId="0" fontId="13" fillId="2" borderId="2" xfId="0" applyFont="1" applyFill="1" applyBorder="1" applyAlignment="1">
      <alignment wrapText="1"/>
    </xf>
    <xf numFmtId="0" fontId="17" fillId="0" borderId="2" xfId="0" applyFont="1" applyFill="1" applyBorder="1" applyAlignment="1">
      <alignment wrapText="1"/>
    </xf>
    <xf numFmtId="0" fontId="13" fillId="0" borderId="2" xfId="0" applyFont="1" applyFill="1" applyBorder="1" applyAlignment="1">
      <alignment wrapText="1"/>
    </xf>
    <xf numFmtId="182" fontId="19" fillId="0" borderId="4" xfId="0" applyNumberFormat="1" applyFont="1" applyFill="1" applyBorder="1" applyAlignment="1" applyProtection="1">
      <alignment horizontal="center" vertical="center" wrapText="1"/>
    </xf>
    <xf numFmtId="182" fontId="19" fillId="0" borderId="2" xfId="0" applyNumberFormat="1" applyFont="1" applyFill="1" applyBorder="1" applyAlignment="1" applyProtection="1">
      <alignment horizontal="center" vertical="center" wrapText="1"/>
    </xf>
    <xf numFmtId="0" fontId="0" fillId="0" borderId="2" xfId="0" applyBorder="1"/>
    <xf numFmtId="0" fontId="0" fillId="0" borderId="2" xfId="0" applyBorder="1" applyAlignment="1">
      <alignment horizontal="center"/>
    </xf>
    <xf numFmtId="180" fontId="17" fillId="0" borderId="2" xfId="0" applyNumberFormat="1" applyFont="1" applyBorder="1" applyAlignment="1">
      <alignment horizontal="center" wrapText="1"/>
    </xf>
    <xf numFmtId="0" fontId="17" fillId="0" borderId="6" xfId="0" applyFont="1" applyBorder="1" applyAlignment="1">
      <alignment horizontal="center" wrapText="1"/>
    </xf>
    <xf numFmtId="0" fontId="17" fillId="0" borderId="10" xfId="0" applyFont="1" applyBorder="1" applyAlignment="1">
      <alignment horizontal="center" wrapText="1"/>
    </xf>
    <xf numFmtId="0" fontId="5" fillId="0" borderId="2" xfId="0" applyNumberFormat="1" applyFont="1" applyFill="1" applyBorder="1" applyAlignment="1" applyProtection="1">
      <alignment horizontal="left" vertical="top" wrapText="1"/>
    </xf>
    <xf numFmtId="0" fontId="19" fillId="0" borderId="2" xfId="0" applyNumberFormat="1" applyFont="1" applyFill="1" applyBorder="1" applyAlignment="1" applyProtection="1">
      <alignment horizontal="left" vertical="top" wrapText="1"/>
    </xf>
    <xf numFmtId="0" fontId="19" fillId="0" borderId="2" xfId="0" applyNumberFormat="1" applyFont="1" applyFill="1" applyBorder="1" applyAlignment="1" applyProtection="1">
      <alignment horizontal="center" vertical="center" wrapText="1"/>
    </xf>
    <xf numFmtId="0" fontId="17" fillId="2" borderId="2" xfId="0" applyFont="1" applyFill="1" applyBorder="1" applyAlignment="1">
      <alignment horizontal="center" wrapText="1"/>
    </xf>
    <xf numFmtId="180" fontId="17" fillId="2" borderId="2" xfId="0" applyNumberFormat="1" applyFont="1" applyFill="1" applyBorder="1" applyAlignment="1">
      <alignment wrapText="1"/>
    </xf>
    <xf numFmtId="180" fontId="18" fillId="2" borderId="2" xfId="0" applyNumberFormat="1" applyFont="1" applyFill="1" applyBorder="1" applyAlignment="1">
      <alignment wrapText="1"/>
    </xf>
    <xf numFmtId="0" fontId="17" fillId="0" borderId="0" xfId="0" applyFont="1" applyBorder="1" applyAlignment="1">
      <alignment horizontal="center" wrapText="1"/>
    </xf>
    <xf numFmtId="0" fontId="17" fillId="0" borderId="0" xfId="0" applyFont="1" applyBorder="1" applyAlignment="1">
      <alignment wrapText="1"/>
    </xf>
    <xf numFmtId="0" fontId="13" fillId="0" borderId="0" xfId="0" applyFont="1" applyAlignment="1">
      <alignment horizontal="left"/>
    </xf>
    <xf numFmtId="0" fontId="13" fillId="0" borderId="0" xfId="0" applyFont="1" applyAlignment="1">
      <alignment horizontal="center"/>
    </xf>
    <xf numFmtId="0" fontId="13" fillId="0" borderId="0" xfId="0" applyFont="1"/>
    <xf numFmtId="0" fontId="20" fillId="0" borderId="0" xfId="0" applyFont="1" applyAlignment="1">
      <alignment horizontal="center"/>
    </xf>
    <xf numFmtId="0" fontId="4" fillId="0" borderId="0" xfId="0" applyFont="1" applyAlignment="1">
      <alignment horizontal="center"/>
    </xf>
    <xf numFmtId="0" fontId="13" fillId="0" borderId="0" xfId="0" applyFont="1" applyAlignment="1"/>
    <xf numFmtId="182" fontId="13" fillId="0" borderId="0" xfId="0" applyNumberFormat="1" applyFont="1" applyAlignment="1"/>
    <xf numFmtId="0" fontId="21" fillId="0" borderId="0" xfId="0" applyNumberFormat="1" applyFont="1" applyFill="1" applyBorder="1" applyAlignment="1" applyProtection="1">
      <alignment horizontal="left" wrapText="1"/>
    </xf>
    <xf numFmtId="0" fontId="11" fillId="0" borderId="0" xfId="0" applyNumberFormat="1" applyFont="1" applyFill="1" applyBorder="1" applyAlignment="1" applyProtection="1">
      <alignment horizontal="left" wrapText="1"/>
    </xf>
    <xf numFmtId="0" fontId="4" fillId="0" borderId="0" xfId="0" applyNumberFormat="1" applyFont="1" applyFill="1" applyBorder="1" applyAlignment="1" applyProtection="1">
      <alignment horizontal="left" vertical="top" wrapText="1"/>
    </xf>
    <xf numFmtId="0" fontId="21" fillId="0" borderId="0" xfId="0" applyNumberFormat="1" applyFont="1" applyFill="1" applyBorder="1" applyAlignment="1" applyProtection="1">
      <alignment horizontal="left" vertical="top" wrapText="1"/>
    </xf>
    <xf numFmtId="180" fontId="0" fillId="0" borderId="0" xfId="0" applyNumberFormat="1"/>
    <xf numFmtId="180" fontId="17" fillId="2" borderId="2" xfId="0" applyNumberFormat="1" applyFont="1" applyFill="1" applyBorder="1" applyAlignment="1">
      <alignment horizontal="center" wrapText="1"/>
    </xf>
    <xf numFmtId="2" fontId="18" fillId="0" borderId="2" xfId="0" applyNumberFormat="1" applyFont="1" applyBorder="1" applyAlignment="1">
      <alignment wrapText="1"/>
    </xf>
    <xf numFmtId="0" fontId="18" fillId="0" borderId="2" xfId="0" applyFont="1" applyBorder="1" applyAlignment="1">
      <alignment wrapText="1"/>
    </xf>
    <xf numFmtId="180" fontId="17" fillId="0" borderId="0" xfId="0" applyNumberFormat="1" applyFont="1"/>
    <xf numFmtId="0" fontId="5" fillId="0" borderId="0" xfId="0" applyFont="1"/>
    <xf numFmtId="0" fontId="5" fillId="0" borderId="0" xfId="0" applyFont="1" applyAlignment="1"/>
    <xf numFmtId="0" fontId="5" fillId="0" borderId="0" xfId="0" applyFont="1" applyAlignment="1">
      <alignment horizontal="center"/>
    </xf>
    <xf numFmtId="0" fontId="13" fillId="0" borderId="0" xfId="0" applyFont="1" applyFill="1" applyAlignment="1">
      <alignment horizontal="center"/>
    </xf>
    <xf numFmtId="0" fontId="22" fillId="0" borderId="16" xfId="0" applyFont="1" applyFill="1" applyBorder="1" applyAlignment="1">
      <alignment horizontal="center" wrapText="1"/>
    </xf>
    <xf numFmtId="0" fontId="4" fillId="0" borderId="0" xfId="0" applyFont="1" applyFill="1" applyAlignment="1">
      <alignment horizontal="center" wrapText="1"/>
    </xf>
    <xf numFmtId="0" fontId="4" fillId="0" borderId="0" xfId="0" applyFont="1" applyFill="1" applyAlignment="1">
      <alignment horizontal="center"/>
    </xf>
    <xf numFmtId="0" fontId="18" fillId="0" borderId="0" xfId="0" applyFont="1" applyAlignment="1">
      <alignment horizontal="center"/>
    </xf>
    <xf numFmtId="0" fontId="17" fillId="0" borderId="0" xfId="0" applyFont="1" applyAlignment="1"/>
    <xf numFmtId="0" fontId="13" fillId="0" borderId="0" xfId="0" applyFont="1" applyAlignment="1">
      <alignment horizontal="right"/>
    </xf>
    <xf numFmtId="0" fontId="13" fillId="0" borderId="2" xfId="0" applyFont="1" applyBorder="1" applyAlignment="1">
      <alignment horizontal="center"/>
    </xf>
    <xf numFmtId="0" fontId="22" fillId="0" borderId="0" xfId="0" applyFont="1" applyAlignment="1">
      <alignment horizontal="right"/>
    </xf>
    <xf numFmtId="182" fontId="13" fillId="2" borderId="2" xfId="0" applyNumberFormat="1" applyFont="1" applyFill="1" applyBorder="1" applyAlignment="1">
      <alignment horizontal="center"/>
    </xf>
    <xf numFmtId="0" fontId="13" fillId="0" borderId="0" xfId="0" applyFont="1" applyAlignment="1">
      <alignment wrapText="1"/>
    </xf>
    <xf numFmtId="0" fontId="13" fillId="0" borderId="16" xfId="0" applyFont="1" applyBorder="1" applyAlignment="1">
      <alignment horizontal="center"/>
    </xf>
    <xf numFmtId="0" fontId="13" fillId="0" borderId="0" xfId="0" applyFont="1" applyFill="1" applyAlignment="1">
      <alignment horizontal="center" wrapText="1"/>
    </xf>
    <xf numFmtId="0" fontId="17" fillId="0" borderId="0" xfId="0" applyFont="1" applyAlignment="1">
      <alignment wrapText="1"/>
    </xf>
    <xf numFmtId="49" fontId="17" fillId="2" borderId="2" xfId="0" applyNumberFormat="1" applyFont="1" applyFill="1" applyBorder="1" applyAlignment="1">
      <alignment horizontal="center" wrapText="1"/>
    </xf>
    <xf numFmtId="180" fontId="0" fillId="2" borderId="2" xfId="0" applyNumberFormat="1" applyFont="1" applyFill="1" applyBorder="1" applyAlignment="1"/>
    <xf numFmtId="0" fontId="17" fillId="2" borderId="6" xfId="0" applyFont="1" applyFill="1" applyBorder="1" applyAlignment="1">
      <alignment wrapText="1"/>
    </xf>
    <xf numFmtId="49" fontId="17" fillId="2" borderId="6" xfId="0" applyNumberFormat="1" applyFont="1" applyFill="1" applyBorder="1" applyAlignment="1">
      <alignment horizontal="center" wrapText="1"/>
    </xf>
    <xf numFmtId="0" fontId="17" fillId="2" borderId="6" xfId="0" applyFont="1" applyFill="1" applyBorder="1" applyAlignment="1">
      <alignment horizontal="center" wrapText="1"/>
    </xf>
    <xf numFmtId="0" fontId="17" fillId="2" borderId="36" xfId="0" applyFont="1" applyFill="1" applyBorder="1" applyAlignment="1">
      <alignment wrapText="1"/>
    </xf>
    <xf numFmtId="0" fontId="17" fillId="2" borderId="37" xfId="0" applyFont="1" applyFill="1" applyBorder="1" applyAlignment="1">
      <alignment horizontal="center" wrapText="1"/>
    </xf>
    <xf numFmtId="0" fontId="18" fillId="2" borderId="37" xfId="0" applyFont="1" applyFill="1" applyBorder="1" applyAlignment="1">
      <alignment wrapText="1"/>
    </xf>
    <xf numFmtId="180" fontId="23" fillId="2" borderId="37" xfId="0" applyNumberFormat="1" applyFont="1" applyFill="1" applyBorder="1" applyAlignment="1"/>
    <xf numFmtId="0" fontId="18" fillId="2" borderId="38" xfId="0" applyFont="1" applyFill="1" applyBorder="1" applyAlignment="1">
      <alignment wrapText="1"/>
    </xf>
    <xf numFmtId="0" fontId="13" fillId="2" borderId="10" xfId="0" applyFont="1" applyFill="1" applyBorder="1" applyAlignment="1">
      <alignment wrapText="1"/>
    </xf>
    <xf numFmtId="0" fontId="0" fillId="2" borderId="10" xfId="0" applyFill="1" applyBorder="1" applyAlignment="1"/>
    <xf numFmtId="180" fontId="17" fillId="2" borderId="10" xfId="0" applyNumberFormat="1" applyFont="1" applyFill="1" applyBorder="1" applyAlignment="1">
      <alignment wrapText="1"/>
    </xf>
    <xf numFmtId="0" fontId="17" fillId="2" borderId="10" xfId="0" applyFont="1" applyFill="1" applyBorder="1" applyAlignment="1">
      <alignment wrapText="1"/>
    </xf>
    <xf numFmtId="180" fontId="0" fillId="2" borderId="2" xfId="0" applyNumberFormat="1" applyFill="1" applyBorder="1" applyAlignment="1"/>
    <xf numFmtId="2" fontId="0" fillId="2" borderId="2" xfId="0" applyNumberFormat="1" applyFill="1" applyBorder="1" applyAlignment="1"/>
    <xf numFmtId="0" fontId="0" fillId="2" borderId="2" xfId="0" applyFill="1" applyBorder="1" applyAlignment="1"/>
    <xf numFmtId="0" fontId="5" fillId="2" borderId="2" xfId="0" applyFont="1" applyFill="1" applyBorder="1" applyAlignment="1">
      <alignment wrapText="1"/>
    </xf>
    <xf numFmtId="0" fontId="5" fillId="0" borderId="2" xfId="0" applyFont="1" applyFill="1" applyBorder="1" applyAlignment="1">
      <alignment wrapText="1"/>
    </xf>
    <xf numFmtId="0" fontId="17" fillId="2" borderId="2" xfId="0" applyFont="1" applyFill="1" applyBorder="1" applyAlignment="1"/>
    <xf numFmtId="0" fontId="0" fillId="2" borderId="2" xfId="0" applyFill="1" applyBorder="1" applyAlignment="1">
      <alignment horizontal="center"/>
    </xf>
    <xf numFmtId="180" fontId="16" fillId="6" borderId="11" xfId="50" applyNumberFormat="1" applyFont="1" applyFill="1" applyBorder="1" applyAlignment="1">
      <alignment horizontal="right" vertical="top" wrapText="1"/>
    </xf>
    <xf numFmtId="0" fontId="18" fillId="2" borderId="37" xfId="0" applyFont="1" applyFill="1" applyBorder="1" applyAlignment="1">
      <alignment horizontal="center" wrapText="1"/>
    </xf>
    <xf numFmtId="0" fontId="17" fillId="2" borderId="38" xfId="0" applyFont="1" applyFill="1" applyBorder="1" applyAlignment="1">
      <alignment horizontal="center" vertical="center" wrapText="1"/>
    </xf>
    <xf numFmtId="180" fontId="0" fillId="2" borderId="10" xfId="0" applyNumberFormat="1" applyFill="1" applyBorder="1" applyAlignment="1"/>
    <xf numFmtId="180" fontId="13" fillId="2" borderId="2" xfId="0" applyNumberFormat="1" applyFont="1" applyFill="1" applyBorder="1" applyAlignment="1">
      <alignment horizont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wrapText="1"/>
    </xf>
    <xf numFmtId="0" fontId="0" fillId="2" borderId="2" xfId="0" applyFont="1" applyFill="1" applyBorder="1" applyAlignment="1"/>
    <xf numFmtId="180" fontId="0" fillId="2" borderId="2" xfId="0" applyNumberFormat="1" applyFill="1" applyBorder="1" applyAlignment="1">
      <alignment horizontal="center"/>
    </xf>
    <xf numFmtId="0" fontId="17" fillId="2" borderId="0" xfId="0" applyFont="1" applyFill="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wrapText="1"/>
    </xf>
    <xf numFmtId="0" fontId="4" fillId="0" borderId="0" xfId="0" applyFont="1" applyFill="1" applyAlignment="1">
      <alignment wrapText="1"/>
    </xf>
  </cellXfs>
  <cellStyles count="54">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 name="Обычный 2" xfId="49"/>
    <cellStyle name="Обычный_раздел 1" xfId="50"/>
    <cellStyle name="Обычный_Расшифровка (расход)" xfId="51"/>
    <cellStyle name="Обычный_расшифровка к смете на 2008 год К" xfId="52"/>
    <cellStyle name="Обычный_расшифровка к смете на 2008 год О"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7"/>
  <sheetViews>
    <sheetView tabSelected="1" view="pageBreakPreview" zoomScale="80" zoomScaleNormal="80" workbookViewId="0">
      <selection activeCell="D47" sqref="D47"/>
    </sheetView>
  </sheetViews>
  <sheetFormatPr defaultColWidth="9" defaultRowHeight="13.2"/>
  <cols>
    <col min="1" max="1" width="37.712962962963" style="223" customWidth="1"/>
    <col min="2" max="2" width="15.712962962963" customWidth="1"/>
    <col min="3" max="3" width="19.8518518518519" customWidth="1"/>
    <col min="4" max="4" width="12.5740740740741" customWidth="1"/>
    <col min="5" max="5" width="16.5740740740741" customWidth="1"/>
    <col min="6" max="6" width="13.712962962963" customWidth="1"/>
    <col min="7" max="7" width="15.1388888888889" customWidth="1"/>
    <col min="8" max="8" width="19" customWidth="1"/>
    <col min="10" max="10" width="15.287037037037" customWidth="1"/>
    <col min="11" max="11" width="12.4259259259259" customWidth="1"/>
  </cols>
  <sheetData>
    <row r="1" ht="16.8" spans="1:8">
      <c r="A1" s="224"/>
      <c r="B1" s="224"/>
      <c r="C1" s="224"/>
      <c r="D1" s="224"/>
      <c r="E1" s="224"/>
      <c r="F1" s="286"/>
      <c r="G1" s="287" t="s">
        <v>0</v>
      </c>
      <c r="H1" s="287"/>
    </row>
    <row r="2" ht="16.8" spans="1:8">
      <c r="A2" s="224"/>
      <c r="B2" s="224"/>
      <c r="C2" s="224"/>
      <c r="D2" s="224"/>
      <c r="E2" s="224"/>
      <c r="F2" s="288" t="s">
        <v>1</v>
      </c>
      <c r="G2" s="288"/>
      <c r="H2" s="288"/>
    </row>
    <row r="3" ht="16.8" spans="1:8">
      <c r="A3" s="224"/>
      <c r="B3" s="224"/>
      <c r="C3" s="224"/>
      <c r="D3" s="224"/>
      <c r="E3" s="224"/>
      <c r="F3" s="288" t="s">
        <v>2</v>
      </c>
      <c r="G3" s="288"/>
      <c r="H3" s="288"/>
    </row>
    <row r="4" ht="16.8" spans="1:8">
      <c r="A4" s="224"/>
      <c r="B4" s="224"/>
      <c r="C4" s="224"/>
      <c r="D4" s="224"/>
      <c r="E4" s="224"/>
      <c r="F4" s="288" t="s">
        <v>3</v>
      </c>
      <c r="G4" s="288"/>
      <c r="H4" s="288"/>
    </row>
    <row r="5" ht="16.8" spans="1:8">
      <c r="A5" s="224"/>
      <c r="B5" s="224"/>
      <c r="C5" s="224"/>
      <c r="D5" s="224"/>
      <c r="E5" s="224"/>
      <c r="F5" s="288" t="s">
        <v>4</v>
      </c>
      <c r="G5" s="288"/>
      <c r="H5" s="288"/>
    </row>
    <row r="6" ht="16.8" spans="1:8">
      <c r="A6" s="224"/>
      <c r="B6" s="224"/>
      <c r="C6" s="224"/>
      <c r="D6" s="224"/>
      <c r="E6" s="224"/>
      <c r="F6" s="288" t="s">
        <v>5</v>
      </c>
      <c r="G6" s="288"/>
      <c r="H6" s="288"/>
    </row>
    <row r="7" ht="16.8" spans="1:8">
      <c r="A7" s="224"/>
      <c r="B7" s="224"/>
      <c r="C7" s="224"/>
      <c r="D7" s="224"/>
      <c r="E7" s="224"/>
      <c r="F7" s="288" t="s">
        <v>6</v>
      </c>
      <c r="G7" s="288"/>
      <c r="H7" s="288"/>
    </row>
    <row r="8" ht="16.8" spans="1:8">
      <c r="A8" s="224"/>
      <c r="B8" s="224"/>
      <c r="C8" s="224"/>
      <c r="D8" s="224"/>
      <c r="E8" s="224"/>
      <c r="F8" s="288" t="s">
        <v>7</v>
      </c>
      <c r="G8" s="288"/>
      <c r="H8" s="288"/>
    </row>
    <row r="9" ht="16.8" spans="1:8">
      <c r="A9" s="224"/>
      <c r="B9" s="224"/>
      <c r="C9" s="224"/>
      <c r="D9" s="224"/>
      <c r="E9" s="224"/>
      <c r="F9" s="288" t="s">
        <v>8</v>
      </c>
      <c r="G9" s="288"/>
      <c r="H9" s="288"/>
    </row>
    <row r="10" ht="16.8" spans="1:8">
      <c r="A10" s="224"/>
      <c r="B10" s="224"/>
      <c r="C10" s="224"/>
      <c r="D10" s="224"/>
      <c r="E10" s="224"/>
      <c r="F10" s="272"/>
      <c r="G10" s="272"/>
      <c r="H10" s="272"/>
    </row>
    <row r="11" ht="16.8" spans="1:8">
      <c r="A11" s="224"/>
      <c r="B11" s="224"/>
      <c r="C11" s="224"/>
      <c r="D11" s="224"/>
      <c r="E11" s="224"/>
      <c r="F11" s="289" t="s">
        <v>9</v>
      </c>
      <c r="G11" s="289"/>
      <c r="H11" s="289"/>
    </row>
    <row r="12" ht="15.75" customHeight="1" spans="1:8">
      <c r="A12" s="224"/>
      <c r="B12" s="224"/>
      <c r="C12" s="224"/>
      <c r="D12" s="224"/>
      <c r="E12" s="224"/>
      <c r="F12" s="290" t="s">
        <v>10</v>
      </c>
      <c r="G12" s="290"/>
      <c r="H12" s="290"/>
    </row>
    <row r="13" ht="15" customHeight="1" spans="1:8">
      <c r="A13" s="224"/>
      <c r="B13" s="224"/>
      <c r="C13" s="224"/>
      <c r="D13" s="224"/>
      <c r="E13" s="224"/>
      <c r="F13" s="291" t="s">
        <v>11</v>
      </c>
      <c r="G13" s="291"/>
      <c r="H13" s="291"/>
    </row>
    <row r="14" ht="30" customHeight="1" spans="1:8">
      <c r="A14" s="224"/>
      <c r="B14" s="224"/>
      <c r="C14" s="224"/>
      <c r="D14" s="224"/>
      <c r="E14" s="224"/>
      <c r="F14" s="290" t="s">
        <v>12</v>
      </c>
      <c r="G14" s="290"/>
      <c r="H14" s="290"/>
    </row>
    <row r="15" ht="25.5" customHeight="1" spans="1:8">
      <c r="A15" s="224"/>
      <c r="B15" s="224"/>
      <c r="C15" s="224"/>
      <c r="D15" s="224"/>
      <c r="E15" s="224"/>
      <c r="F15" s="291" t="s">
        <v>13</v>
      </c>
      <c r="G15" s="291"/>
      <c r="H15" s="291"/>
    </row>
    <row r="16" ht="5.25" customHeight="1" spans="1:8">
      <c r="A16" s="224"/>
      <c r="B16" s="224"/>
      <c r="C16" s="224"/>
      <c r="D16" s="224"/>
      <c r="E16" s="224"/>
      <c r="F16" s="291"/>
      <c r="G16" s="291"/>
      <c r="H16" s="291"/>
    </row>
    <row r="17" ht="16.8" spans="1:8">
      <c r="A17" s="224"/>
      <c r="B17" s="224"/>
      <c r="C17" s="224"/>
      <c r="D17" s="224"/>
      <c r="E17" s="224"/>
      <c r="F17" s="289" t="s">
        <v>14</v>
      </c>
      <c r="G17" s="289"/>
      <c r="H17" s="289"/>
    </row>
    <row r="18" ht="12.75" customHeight="1" spans="1:8">
      <c r="A18" s="224"/>
      <c r="B18" s="224"/>
      <c r="C18" s="224"/>
      <c r="D18" s="224"/>
      <c r="E18" s="224"/>
      <c r="F18" s="292" t="s">
        <v>15</v>
      </c>
      <c r="G18" s="292"/>
      <c r="H18" s="292"/>
    </row>
    <row r="19" ht="16.8" spans="1:8">
      <c r="A19" s="224"/>
      <c r="B19" s="224"/>
      <c r="C19" s="224"/>
      <c r="D19" s="224"/>
      <c r="E19" s="224"/>
      <c r="F19" s="289" t="s">
        <v>16</v>
      </c>
      <c r="G19" s="289"/>
      <c r="H19" s="289"/>
    </row>
    <row r="20" ht="16.8" spans="1:8">
      <c r="A20" s="224"/>
      <c r="B20" s="224"/>
      <c r="C20" s="224"/>
      <c r="D20" s="224"/>
      <c r="E20" s="224"/>
      <c r="F20" s="275"/>
      <c r="G20" s="271"/>
      <c r="H20" s="271"/>
    </row>
    <row r="21" ht="16.8" spans="1:8">
      <c r="A21" s="293" t="s">
        <v>17</v>
      </c>
      <c r="B21" s="293"/>
      <c r="C21" s="293"/>
      <c r="D21" s="293"/>
      <c r="E21" s="293"/>
      <c r="F21" s="293"/>
      <c r="G21" s="293"/>
      <c r="H21" s="293"/>
    </row>
    <row r="22" ht="16.8" spans="1:8">
      <c r="A22" s="293" t="s">
        <v>18</v>
      </c>
      <c r="B22" s="293"/>
      <c r="C22" s="293"/>
      <c r="D22" s="293"/>
      <c r="E22" s="293"/>
      <c r="F22" s="293"/>
      <c r="G22" s="293"/>
      <c r="H22" s="293"/>
    </row>
    <row r="23" ht="16.8" spans="1:6">
      <c r="A23" s="224"/>
      <c r="B23" s="224"/>
      <c r="C23" s="224"/>
      <c r="D23" s="224"/>
      <c r="E23" s="224"/>
      <c r="F23" s="224"/>
    </row>
    <row r="24" ht="16.8" spans="1:8">
      <c r="A24" s="294"/>
      <c r="B24" s="294"/>
      <c r="C24" s="294"/>
      <c r="D24" s="294"/>
      <c r="E24" s="294"/>
      <c r="F24" s="294"/>
      <c r="G24" s="295"/>
      <c r="H24" s="296" t="s">
        <v>19</v>
      </c>
    </row>
    <row r="25" ht="16.8" spans="1:8">
      <c r="A25" s="224"/>
      <c r="B25" s="224"/>
      <c r="C25" s="224"/>
      <c r="D25" s="224"/>
      <c r="E25" s="224"/>
      <c r="F25" s="224"/>
      <c r="G25" s="297" t="s">
        <v>20</v>
      </c>
      <c r="H25" s="298">
        <v>45471</v>
      </c>
    </row>
    <row r="26" ht="27.6" spans="1:8">
      <c r="A26" s="299" t="s">
        <v>21</v>
      </c>
      <c r="B26" s="300" t="s">
        <v>22</v>
      </c>
      <c r="C26" s="300"/>
      <c r="D26" s="300"/>
      <c r="E26" s="300"/>
      <c r="F26" s="224"/>
      <c r="G26" s="297" t="s">
        <v>23</v>
      </c>
      <c r="H26" s="296"/>
    </row>
    <row r="27" ht="16.8" spans="1:8">
      <c r="A27" s="272"/>
      <c r="B27" s="272"/>
      <c r="C27" s="272"/>
      <c r="D27" s="272"/>
      <c r="E27" s="272"/>
      <c r="F27" s="224"/>
      <c r="G27" s="297" t="s">
        <v>24</v>
      </c>
      <c r="H27" s="296"/>
    </row>
    <row r="28" ht="31.5" customHeight="1" spans="1:8">
      <c r="A28" s="272" t="s">
        <v>25</v>
      </c>
      <c r="B28" s="301" t="s">
        <v>26</v>
      </c>
      <c r="C28" s="301"/>
      <c r="D28" s="301"/>
      <c r="E28" s="301"/>
      <c r="F28" s="302"/>
      <c r="G28" s="297" t="s">
        <v>23</v>
      </c>
      <c r="H28" s="296"/>
    </row>
    <row r="29" ht="16.8" spans="1:8">
      <c r="A29" s="272"/>
      <c r="B29" s="272"/>
      <c r="C29" s="272"/>
      <c r="D29" s="272"/>
      <c r="E29" s="272"/>
      <c r="F29" s="224"/>
      <c r="G29" s="297" t="s">
        <v>27</v>
      </c>
      <c r="H29" s="296">
        <v>3525084782</v>
      </c>
    </row>
    <row r="30" ht="16.8" spans="1:8">
      <c r="A30" s="272"/>
      <c r="B30" s="272"/>
      <c r="C30" s="272"/>
      <c r="D30" s="272"/>
      <c r="E30" s="272"/>
      <c r="F30" s="224"/>
      <c r="G30" s="297" t="s">
        <v>28</v>
      </c>
      <c r="H30" s="296">
        <v>352501001</v>
      </c>
    </row>
    <row r="31" ht="16.8" spans="1:8">
      <c r="A31" s="272" t="s">
        <v>29</v>
      </c>
      <c r="B31" s="272"/>
      <c r="C31" s="272"/>
      <c r="D31" s="272"/>
      <c r="E31" s="272"/>
      <c r="F31" s="224"/>
      <c r="G31" s="297" t="s">
        <v>30</v>
      </c>
      <c r="H31" s="296">
        <v>383</v>
      </c>
    </row>
    <row r="32" ht="16.8" spans="1:8">
      <c r="A32" s="272"/>
      <c r="B32" s="272"/>
      <c r="C32" s="272"/>
      <c r="D32" s="272"/>
      <c r="E32" s="272"/>
      <c r="F32" s="224"/>
      <c r="G32" s="224"/>
      <c r="H32" s="224"/>
    </row>
    <row r="33" ht="16.5" customHeight="1" spans="1:8">
      <c r="A33" s="271" t="s">
        <v>31</v>
      </c>
      <c r="B33" s="271"/>
      <c r="C33" s="271"/>
      <c r="D33" s="271"/>
      <c r="E33" s="271"/>
      <c r="F33" s="271"/>
      <c r="G33" s="271"/>
      <c r="H33" s="271"/>
    </row>
    <row r="34" ht="16.8" spans="1:8">
      <c r="A34" s="224"/>
      <c r="B34" s="224"/>
      <c r="C34" s="224"/>
      <c r="D34" s="224"/>
      <c r="E34" s="224"/>
      <c r="F34" s="224"/>
      <c r="G34" s="224"/>
      <c r="H34" s="224"/>
    </row>
    <row r="35" ht="16.8" spans="1:8">
      <c r="A35" s="226" t="s">
        <v>32</v>
      </c>
      <c r="B35" s="226" t="s">
        <v>33</v>
      </c>
      <c r="C35" s="226" t="s">
        <v>34</v>
      </c>
      <c r="D35" s="260" t="s">
        <v>35</v>
      </c>
      <c r="E35" s="226" t="s">
        <v>36</v>
      </c>
      <c r="F35" s="226"/>
      <c r="G35" s="226"/>
      <c r="H35" s="226"/>
    </row>
    <row r="36" ht="67.2" spans="1:11">
      <c r="A36" s="226"/>
      <c r="B36" s="226"/>
      <c r="C36" s="226"/>
      <c r="D36" s="261"/>
      <c r="E36" s="226" t="s">
        <v>37</v>
      </c>
      <c r="F36" s="226" t="s">
        <v>38</v>
      </c>
      <c r="G36" s="226" t="s">
        <v>39</v>
      </c>
      <c r="H36" s="226" t="s">
        <v>40</v>
      </c>
      <c r="J36" s="324">
        <v>2041716.99</v>
      </c>
      <c r="K36" s="281">
        <f>J36-E38</f>
        <v>5.355104804039e-9</v>
      </c>
    </row>
    <row r="37" ht="16.8" spans="1:8">
      <c r="A37" s="229">
        <v>1</v>
      </c>
      <c r="B37" s="229">
        <v>2</v>
      </c>
      <c r="C37" s="229">
        <v>3</v>
      </c>
      <c r="D37" s="229">
        <v>4</v>
      </c>
      <c r="E37" s="229">
        <v>5</v>
      </c>
      <c r="F37" s="229">
        <v>6</v>
      </c>
      <c r="G37" s="229">
        <v>7</v>
      </c>
      <c r="H37" s="229">
        <v>8</v>
      </c>
    </row>
    <row r="38" ht="36" spans="1:12">
      <c r="A38" s="250" t="s">
        <v>41</v>
      </c>
      <c r="B38" s="303" t="s">
        <v>42</v>
      </c>
      <c r="C38" s="265" t="s">
        <v>43</v>
      </c>
      <c r="D38" s="265" t="s">
        <v>43</v>
      </c>
      <c r="E38" s="304">
        <f>E65-E40</f>
        <v>2041716.98999999</v>
      </c>
      <c r="F38" s="304">
        <v>0</v>
      </c>
      <c r="G38" s="304">
        <v>0</v>
      </c>
      <c r="H38" s="250">
        <v>0</v>
      </c>
      <c r="J38" s="281">
        <f>E38-'Расшифровка (расход)'!N329-'Расшифровка (расход)'!Q329</f>
        <v>-5.23868948221207e-9</v>
      </c>
      <c r="L38" s="281">
        <f>E65-E40-E38</f>
        <v>0</v>
      </c>
    </row>
    <row r="39" ht="36.75" spans="1:8">
      <c r="A39" s="305" t="s">
        <v>44</v>
      </c>
      <c r="B39" s="306" t="s">
        <v>45</v>
      </c>
      <c r="C39" s="307" t="s">
        <v>43</v>
      </c>
      <c r="D39" s="307" t="s">
        <v>43</v>
      </c>
      <c r="E39" s="304">
        <v>0</v>
      </c>
      <c r="F39" s="304">
        <v>0</v>
      </c>
      <c r="G39" s="304">
        <v>0</v>
      </c>
      <c r="H39" s="305"/>
    </row>
    <row r="40" ht="17.55" spans="1:8">
      <c r="A40" s="308" t="s">
        <v>46</v>
      </c>
      <c r="B40" s="309">
        <v>1000</v>
      </c>
      <c r="C40" s="310"/>
      <c r="D40" s="310"/>
      <c r="E40" s="311">
        <f>E42+E44+E52+E57+E64+E49</f>
        <v>33295728.43</v>
      </c>
      <c r="F40" s="311">
        <v>33285728.43</v>
      </c>
      <c r="G40" s="311">
        <v>33285728.43</v>
      </c>
      <c r="H40" s="312"/>
    </row>
    <row r="41" ht="16.8" spans="1:8">
      <c r="A41" s="313" t="s">
        <v>47</v>
      </c>
      <c r="B41" s="314"/>
      <c r="C41" s="314"/>
      <c r="D41" s="314"/>
      <c r="E41" s="315"/>
      <c r="F41" s="315"/>
      <c r="G41" s="315"/>
      <c r="H41" s="316"/>
    </row>
    <row r="42" ht="16.8" spans="1:8">
      <c r="A42" s="250" t="s">
        <v>48</v>
      </c>
      <c r="B42" s="265">
        <v>1100</v>
      </c>
      <c r="C42" s="265">
        <v>120</v>
      </c>
      <c r="D42" s="265"/>
      <c r="E42" s="304">
        <f>'Расшифровка (доход)'!O18</f>
        <v>5000</v>
      </c>
      <c r="F42" s="317">
        <v>5000</v>
      </c>
      <c r="G42" s="317">
        <v>5000</v>
      </c>
      <c r="H42" s="250"/>
    </row>
    <row r="43" ht="27.6" spans="1:8">
      <c r="A43" s="252" t="s">
        <v>49</v>
      </c>
      <c r="B43" s="265">
        <v>1110</v>
      </c>
      <c r="C43" s="226">
        <v>121</v>
      </c>
      <c r="D43" s="318"/>
      <c r="E43" s="304">
        <f>E42</f>
        <v>5000</v>
      </c>
      <c r="F43" s="304">
        <v>5000</v>
      </c>
      <c r="G43" s="304">
        <v>5000</v>
      </c>
      <c r="H43" s="250"/>
    </row>
    <row r="44" ht="27.6" spans="1:8">
      <c r="A44" s="254" t="s">
        <v>50</v>
      </c>
      <c r="B44" s="265">
        <v>1200</v>
      </c>
      <c r="C44" s="265">
        <v>130</v>
      </c>
      <c r="D44" s="265"/>
      <c r="E44" s="304">
        <f>E46+E48</f>
        <v>33285728.43</v>
      </c>
      <c r="F44" s="317">
        <v>33275728.43</v>
      </c>
      <c r="G44" s="317">
        <v>33275728.43</v>
      </c>
      <c r="H44" s="250"/>
    </row>
    <row r="45" ht="15" customHeight="1" spans="1:8">
      <c r="A45" s="252" t="s">
        <v>47</v>
      </c>
      <c r="B45" s="319"/>
      <c r="C45" s="319"/>
      <c r="D45" s="318"/>
      <c r="E45" s="304"/>
      <c r="F45" s="304"/>
      <c r="G45" s="304"/>
      <c r="H45" s="265"/>
    </row>
    <row r="46" ht="62.4" spans="1:8">
      <c r="A46" s="320" t="s">
        <v>51</v>
      </c>
      <c r="B46" s="226">
        <v>1210</v>
      </c>
      <c r="C46" s="226">
        <v>130</v>
      </c>
      <c r="D46" s="265"/>
      <c r="E46" s="304">
        <f>'Расшифровка (доход)'!M23</f>
        <v>26924728.43</v>
      </c>
      <c r="F46" s="317">
        <v>26924728.43</v>
      </c>
      <c r="G46" s="317">
        <v>26924728.43</v>
      </c>
      <c r="H46" s="265"/>
    </row>
    <row r="47" ht="93.6" spans="1:8">
      <c r="A47" s="320" t="s">
        <v>52</v>
      </c>
      <c r="B47" s="226">
        <v>1220</v>
      </c>
      <c r="C47" s="226">
        <v>130</v>
      </c>
      <c r="D47" s="265"/>
      <c r="E47" s="304"/>
      <c r="F47" s="317"/>
      <c r="G47" s="317"/>
      <c r="H47" s="265"/>
    </row>
    <row r="48" ht="33.6" spans="1:8">
      <c r="A48" s="253" t="s">
        <v>53</v>
      </c>
      <c r="B48" s="226">
        <v>1230</v>
      </c>
      <c r="C48" s="226">
        <v>130</v>
      </c>
      <c r="D48" s="265"/>
      <c r="E48" s="304">
        <f>'Расшифровка (доход)'!O23</f>
        <v>6361000</v>
      </c>
      <c r="F48" s="317">
        <v>6351000</v>
      </c>
      <c r="G48" s="317">
        <v>6351000</v>
      </c>
      <c r="H48" s="265"/>
    </row>
    <row r="49" ht="50.4" spans="1:8">
      <c r="A49" s="250" t="s">
        <v>54</v>
      </c>
      <c r="B49" s="265">
        <v>1300</v>
      </c>
      <c r="C49" s="265">
        <v>140</v>
      </c>
      <c r="D49" s="265"/>
      <c r="E49" s="266">
        <f>'Расшифровка (доход)'!O40</f>
        <v>0</v>
      </c>
      <c r="F49" s="304">
        <v>0</v>
      </c>
      <c r="G49" s="304">
        <v>0</v>
      </c>
      <c r="H49" s="250"/>
    </row>
    <row r="50" ht="16.8" spans="1:8">
      <c r="A50" s="252" t="s">
        <v>47</v>
      </c>
      <c r="B50" s="265">
        <v>1310</v>
      </c>
      <c r="C50" s="265"/>
      <c r="D50" s="265"/>
      <c r="E50" s="266"/>
      <c r="F50" s="304"/>
      <c r="G50" s="304"/>
      <c r="H50" s="250"/>
    </row>
    <row r="51" ht="16.8" spans="1:8">
      <c r="A51" s="252"/>
      <c r="B51" s="265"/>
      <c r="C51" s="265"/>
      <c r="D51" s="265"/>
      <c r="E51" s="266"/>
      <c r="F51" s="304"/>
      <c r="G51" s="304"/>
      <c r="H51" s="250"/>
    </row>
    <row r="52" ht="33.6" spans="1:8">
      <c r="A52" s="250" t="s">
        <v>55</v>
      </c>
      <c r="B52" s="265">
        <v>1400</v>
      </c>
      <c r="C52" s="265">
        <v>150</v>
      </c>
      <c r="D52" s="265"/>
      <c r="E52" s="304">
        <f>E56+E54</f>
        <v>5000</v>
      </c>
      <c r="F52" s="317">
        <v>5000</v>
      </c>
      <c r="G52" s="317">
        <v>5000</v>
      </c>
      <c r="H52" s="250"/>
    </row>
    <row r="53" ht="16.8" spans="1:8">
      <c r="A53" s="252" t="s">
        <v>47</v>
      </c>
      <c r="B53" s="250"/>
      <c r="C53" s="250"/>
      <c r="D53" s="250"/>
      <c r="E53" s="317"/>
      <c r="F53" s="317"/>
      <c r="G53" s="317"/>
      <c r="H53" s="250"/>
    </row>
    <row r="54" ht="67.2" spans="1:8">
      <c r="A54" s="253" t="s">
        <v>56</v>
      </c>
      <c r="B54" s="226">
        <v>1410</v>
      </c>
      <c r="C54" s="226">
        <v>150</v>
      </c>
      <c r="D54" s="250"/>
      <c r="E54" s="317">
        <f>'Расшифровка (расход)'!O329</f>
        <v>0</v>
      </c>
      <c r="F54" s="317">
        <v>0</v>
      </c>
      <c r="G54" s="317">
        <v>0</v>
      </c>
      <c r="H54" s="250"/>
    </row>
    <row r="55" ht="117.6" spans="1:8">
      <c r="A55" s="253" t="s">
        <v>57</v>
      </c>
      <c r="B55" s="226">
        <v>1420</v>
      </c>
      <c r="C55" s="226">
        <v>150</v>
      </c>
      <c r="D55" s="250"/>
      <c r="E55" s="317"/>
      <c r="F55" s="317"/>
      <c r="G55" s="317"/>
      <c r="H55" s="250"/>
    </row>
    <row r="56" ht="78" spans="1:8">
      <c r="A56" s="321" t="s">
        <v>58</v>
      </c>
      <c r="B56" s="226">
        <v>1430</v>
      </c>
      <c r="C56" s="226">
        <v>150</v>
      </c>
      <c r="D56" s="250"/>
      <c r="E56" s="317">
        <f>'Расшифровка (доход)'!O43</f>
        <v>5000</v>
      </c>
      <c r="F56" s="317">
        <v>5000</v>
      </c>
      <c r="G56" s="317">
        <v>5000</v>
      </c>
      <c r="H56" s="250"/>
    </row>
    <row r="57" ht="16.8" spans="1:8">
      <c r="A57" s="250" t="s">
        <v>59</v>
      </c>
      <c r="B57" s="265">
        <v>1500</v>
      </c>
      <c r="C57" s="265">
        <v>180</v>
      </c>
      <c r="D57" s="265"/>
      <c r="E57" s="317"/>
      <c r="F57" s="317"/>
      <c r="G57" s="317"/>
      <c r="H57" s="250"/>
    </row>
    <row r="58" ht="15" customHeight="1" spans="1:8">
      <c r="A58" s="252" t="s">
        <v>47</v>
      </c>
      <c r="B58" s="319"/>
      <c r="C58" s="319"/>
      <c r="D58" s="319"/>
      <c r="E58" s="266"/>
      <c r="F58" s="317"/>
      <c r="G58" s="317"/>
      <c r="H58" s="250"/>
    </row>
    <row r="59" ht="33.6" spans="1:8">
      <c r="A59" s="250" t="s">
        <v>60</v>
      </c>
      <c r="B59" s="265">
        <v>1900</v>
      </c>
      <c r="C59" s="250"/>
      <c r="D59" s="250"/>
      <c r="E59" s="266"/>
      <c r="F59" s="317"/>
      <c r="G59" s="317"/>
      <c r="H59" s="250"/>
    </row>
    <row r="60" ht="16.8" spans="1:8">
      <c r="A60" s="252" t="s">
        <v>47</v>
      </c>
      <c r="B60" s="250"/>
      <c r="C60" s="250"/>
      <c r="D60" s="250"/>
      <c r="E60" s="266"/>
      <c r="F60" s="317"/>
      <c r="G60" s="317"/>
      <c r="H60" s="250"/>
    </row>
    <row r="61" ht="16.8" spans="1:8">
      <c r="A61" s="252"/>
      <c r="B61" s="250"/>
      <c r="C61" s="250"/>
      <c r="D61" s="250"/>
      <c r="E61" s="266"/>
      <c r="F61" s="317"/>
      <c r="G61" s="317"/>
      <c r="H61" s="250"/>
    </row>
    <row r="62" ht="19.2" spans="1:8">
      <c r="A62" s="322" t="s">
        <v>61</v>
      </c>
      <c r="B62" s="265">
        <v>1980</v>
      </c>
      <c r="C62" s="265" t="s">
        <v>43</v>
      </c>
      <c r="D62" s="265"/>
      <c r="E62" s="266">
        <f>E64</f>
        <v>0</v>
      </c>
      <c r="F62" s="317">
        <v>0</v>
      </c>
      <c r="G62" s="317">
        <v>0</v>
      </c>
      <c r="H62" s="250"/>
    </row>
    <row r="63" ht="15" customHeight="1" spans="1:8">
      <c r="A63" s="252" t="s">
        <v>62</v>
      </c>
      <c r="B63" s="323"/>
      <c r="C63" s="323"/>
      <c r="D63" s="323"/>
      <c r="E63" s="266"/>
      <c r="F63" s="317"/>
      <c r="G63" s="317"/>
      <c r="H63" s="319"/>
    </row>
    <row r="64" ht="67.95" spans="1:8">
      <c r="A64" s="305" t="s">
        <v>63</v>
      </c>
      <c r="B64" s="307">
        <v>1981</v>
      </c>
      <c r="C64" s="307">
        <v>510</v>
      </c>
      <c r="D64" s="307"/>
      <c r="E64" s="317">
        <f>'Расшифровка (доход)'!L54</f>
        <v>0</v>
      </c>
      <c r="F64" s="317">
        <v>0</v>
      </c>
      <c r="G64" s="317">
        <v>0</v>
      </c>
      <c r="H64" s="307" t="s">
        <v>43</v>
      </c>
    </row>
    <row r="65" ht="17.55" spans="1:10">
      <c r="A65" s="308" t="s">
        <v>64</v>
      </c>
      <c r="B65" s="309">
        <v>2000</v>
      </c>
      <c r="C65" s="309" t="s">
        <v>43</v>
      </c>
      <c r="D65" s="325"/>
      <c r="E65" s="311">
        <f>E69+E70+E71+E72+E75+E76+E78+E80+E81+E82+E83+E89+E92+E93+E94+E97+E99+E100+E96</f>
        <v>35337445.42</v>
      </c>
      <c r="F65" s="311">
        <v>33285728.43</v>
      </c>
      <c r="G65" s="311">
        <v>33285728.43</v>
      </c>
      <c r="H65" s="326">
        <f>H67</f>
        <v>138427.55</v>
      </c>
      <c r="I65" s="281"/>
      <c r="J65" s="281"/>
    </row>
    <row r="66" ht="15" customHeight="1" spans="1:8">
      <c r="A66" s="313" t="s">
        <v>47</v>
      </c>
      <c r="B66" s="314"/>
      <c r="C66" s="314"/>
      <c r="D66" s="314"/>
      <c r="E66" s="327"/>
      <c r="F66" s="327"/>
      <c r="G66" s="327"/>
      <c r="H66" s="314"/>
    </row>
    <row r="67" ht="16.8" spans="1:8">
      <c r="A67" s="250" t="s">
        <v>65</v>
      </c>
      <c r="B67" s="265">
        <v>2100</v>
      </c>
      <c r="C67" s="265" t="s">
        <v>43</v>
      </c>
      <c r="D67" s="265"/>
      <c r="E67" s="328">
        <f>E69+E70+E72</f>
        <v>25012942.19</v>
      </c>
      <c r="F67" s="317">
        <v>24082099.02</v>
      </c>
      <c r="G67" s="317">
        <v>24082099.02</v>
      </c>
      <c r="H67" s="265">
        <v>138427.55</v>
      </c>
    </row>
    <row r="68" ht="15" customHeight="1" spans="1:8">
      <c r="A68" s="252" t="s">
        <v>47</v>
      </c>
      <c r="B68" s="319"/>
      <c r="C68" s="319"/>
      <c r="D68" s="319"/>
      <c r="E68" s="317"/>
      <c r="F68" s="317"/>
      <c r="G68" s="317"/>
      <c r="H68" s="319"/>
    </row>
    <row r="69" ht="16.8" spans="1:9">
      <c r="A69" s="250" t="s">
        <v>66</v>
      </c>
      <c r="B69" s="265">
        <v>2110</v>
      </c>
      <c r="C69" s="265">
        <v>111</v>
      </c>
      <c r="D69" s="265"/>
      <c r="E69" s="317">
        <f>'Расшифровка (расход)'!L12+'Расшифровка (расход)'!L14</f>
        <v>19419060.44</v>
      </c>
      <c r="F69" s="317">
        <v>19107043.74</v>
      </c>
      <c r="G69" s="317">
        <v>19107043.74</v>
      </c>
      <c r="H69" s="265" t="s">
        <v>43</v>
      </c>
      <c r="I69" s="281"/>
    </row>
    <row r="70" ht="50.4" spans="1:8">
      <c r="A70" s="250" t="s">
        <v>67</v>
      </c>
      <c r="B70" s="265">
        <v>2120</v>
      </c>
      <c r="C70" s="265">
        <v>112</v>
      </c>
      <c r="D70" s="265"/>
      <c r="E70" s="317">
        <f>'Расшифровка (расход)'!M30</f>
        <v>0</v>
      </c>
      <c r="F70" s="317">
        <v>0</v>
      </c>
      <c r="G70" s="317">
        <v>0</v>
      </c>
      <c r="H70" s="265" t="s">
        <v>43</v>
      </c>
    </row>
    <row r="71" ht="84" spans="1:8">
      <c r="A71" s="250" t="s">
        <v>68</v>
      </c>
      <c r="B71" s="265">
        <v>2130</v>
      </c>
      <c r="C71" s="265">
        <v>113</v>
      </c>
      <c r="D71" s="265"/>
      <c r="E71" s="317"/>
      <c r="F71" s="317"/>
      <c r="G71" s="317"/>
      <c r="H71" s="265" t="s">
        <v>43</v>
      </c>
    </row>
    <row r="72" ht="84" spans="1:9">
      <c r="A72" s="250" t="s">
        <v>69</v>
      </c>
      <c r="B72" s="265">
        <v>2140</v>
      </c>
      <c r="C72" s="265">
        <v>119</v>
      </c>
      <c r="D72" s="265"/>
      <c r="E72" s="317">
        <f>'Расшифровка (расход)'!M35+'Расшифровка (расход)'!P35</f>
        <v>5593881.75</v>
      </c>
      <c r="F72" s="317">
        <v>4975055.28</v>
      </c>
      <c r="G72" s="317">
        <v>4975055.28</v>
      </c>
      <c r="H72" s="265" t="s">
        <v>43</v>
      </c>
      <c r="I72" s="281"/>
    </row>
    <row r="73" ht="15" customHeight="1" spans="1:8">
      <c r="A73" s="252" t="s">
        <v>47</v>
      </c>
      <c r="B73" s="319"/>
      <c r="C73" s="319"/>
      <c r="D73" s="319"/>
      <c r="E73" s="317"/>
      <c r="F73" s="317"/>
      <c r="G73" s="317"/>
      <c r="H73" s="319"/>
    </row>
    <row r="74" ht="16.8" spans="1:8">
      <c r="A74" s="250" t="s">
        <v>70</v>
      </c>
      <c r="B74" s="265">
        <v>2141</v>
      </c>
      <c r="C74" s="265">
        <v>119</v>
      </c>
      <c r="D74" s="265"/>
      <c r="E74" s="317">
        <f>'Расшифровка (расход)'!L35</f>
        <v>5593881.75</v>
      </c>
      <c r="F74" s="317">
        <v>4975055.28</v>
      </c>
      <c r="G74" s="317">
        <v>4975055.28</v>
      </c>
      <c r="H74" s="265" t="s">
        <v>43</v>
      </c>
    </row>
    <row r="75" ht="16.8" spans="1:8">
      <c r="A75" s="250" t="s">
        <v>71</v>
      </c>
      <c r="B75" s="265">
        <v>2142</v>
      </c>
      <c r="C75" s="265">
        <v>119</v>
      </c>
      <c r="D75" s="265"/>
      <c r="E75" s="317"/>
      <c r="F75" s="317"/>
      <c r="G75" s="317"/>
      <c r="H75" s="265" t="s">
        <v>43</v>
      </c>
    </row>
    <row r="76" ht="33.6" spans="1:8">
      <c r="A76" s="250" t="s">
        <v>72</v>
      </c>
      <c r="B76" s="265">
        <v>2200</v>
      </c>
      <c r="C76" s="265">
        <v>300</v>
      </c>
      <c r="D76" s="265"/>
      <c r="E76" s="317"/>
      <c r="F76" s="317"/>
      <c r="G76" s="317"/>
      <c r="H76" s="265" t="s">
        <v>43</v>
      </c>
    </row>
    <row r="77" ht="15" customHeight="1" spans="1:8">
      <c r="A77" s="252" t="s">
        <v>47</v>
      </c>
      <c r="B77" s="319"/>
      <c r="C77" s="319"/>
      <c r="D77" s="319"/>
      <c r="E77" s="317"/>
      <c r="F77" s="317"/>
      <c r="G77" s="317"/>
      <c r="H77" s="319"/>
    </row>
    <row r="78" ht="41.25" customHeight="1" spans="1:8">
      <c r="A78" s="250" t="s">
        <v>73</v>
      </c>
      <c r="B78" s="265">
        <v>2210</v>
      </c>
      <c r="C78" s="265">
        <v>320</v>
      </c>
      <c r="D78" s="265"/>
      <c r="E78" s="317"/>
      <c r="F78" s="317"/>
      <c r="G78" s="317"/>
      <c r="H78" s="265" t="s">
        <v>43</v>
      </c>
    </row>
    <row r="79" ht="15" customHeight="1" spans="1:8">
      <c r="A79" s="252" t="s">
        <v>62</v>
      </c>
      <c r="B79" s="319"/>
      <c r="C79" s="319"/>
      <c r="D79" s="319"/>
      <c r="E79" s="317"/>
      <c r="F79" s="317"/>
      <c r="G79" s="317"/>
      <c r="H79" s="319"/>
    </row>
    <row r="80" ht="67.2" spans="1:8">
      <c r="A80" s="250" t="s">
        <v>74</v>
      </c>
      <c r="B80" s="265">
        <v>2211</v>
      </c>
      <c r="C80" s="265">
        <v>321</v>
      </c>
      <c r="D80" s="265"/>
      <c r="E80" s="317">
        <f>'Расшифровка (расход)'!L179</f>
        <v>0</v>
      </c>
      <c r="F80" s="317">
        <v>0</v>
      </c>
      <c r="G80" s="317">
        <v>0</v>
      </c>
      <c r="H80" s="265" t="s">
        <v>43</v>
      </c>
    </row>
    <row r="81" ht="16.8" spans="1:8">
      <c r="A81" s="250" t="s">
        <v>75</v>
      </c>
      <c r="B81" s="265">
        <v>2230</v>
      </c>
      <c r="C81" s="265">
        <v>350</v>
      </c>
      <c r="D81" s="265"/>
      <c r="E81" s="317"/>
      <c r="F81" s="317"/>
      <c r="G81" s="317"/>
      <c r="H81" s="265" t="s">
        <v>43</v>
      </c>
    </row>
    <row r="82" ht="16.8" spans="1:8">
      <c r="A82" s="250" t="s">
        <v>76</v>
      </c>
      <c r="B82" s="265">
        <v>2240</v>
      </c>
      <c r="C82" s="265">
        <v>360</v>
      </c>
      <c r="D82" s="265"/>
      <c r="E82" s="317"/>
      <c r="F82" s="317"/>
      <c r="G82" s="317"/>
      <c r="H82" s="265" t="s">
        <v>43</v>
      </c>
    </row>
    <row r="83" ht="33.6" spans="1:8">
      <c r="A83" s="250" t="s">
        <v>77</v>
      </c>
      <c r="B83" s="265">
        <v>2300</v>
      </c>
      <c r="C83" s="265">
        <v>850</v>
      </c>
      <c r="D83" s="265"/>
      <c r="E83" s="317">
        <f>E85+E86+E87</f>
        <v>251261.63</v>
      </c>
      <c r="F83" s="317">
        <v>251261.63</v>
      </c>
      <c r="G83" s="317">
        <v>251261.63</v>
      </c>
      <c r="H83" s="265" t="s">
        <v>43</v>
      </c>
    </row>
    <row r="84" ht="15" customHeight="1" spans="1:8">
      <c r="A84" s="252" t="s">
        <v>62</v>
      </c>
      <c r="B84" s="319"/>
      <c r="C84" s="319"/>
      <c r="D84" s="319"/>
      <c r="E84" s="317"/>
      <c r="F84" s="317"/>
      <c r="G84" s="317"/>
      <c r="H84" s="319"/>
    </row>
    <row r="85" ht="33.6" spans="1:8">
      <c r="A85" s="250" t="s">
        <v>78</v>
      </c>
      <c r="B85" s="265">
        <v>2310</v>
      </c>
      <c r="C85" s="265">
        <v>851</v>
      </c>
      <c r="D85" s="265"/>
      <c r="E85" s="317">
        <f>'Расшифровка (расход)'!L202</f>
        <v>250261.63</v>
      </c>
      <c r="F85" s="317">
        <v>250261.63</v>
      </c>
      <c r="G85" s="317">
        <v>250261.63</v>
      </c>
      <c r="H85" s="265" t="s">
        <v>43</v>
      </c>
    </row>
    <row r="86" ht="16.8" spans="1:8">
      <c r="A86" s="250" t="s">
        <v>79</v>
      </c>
      <c r="B86" s="265">
        <v>2320</v>
      </c>
      <c r="C86" s="265">
        <v>852</v>
      </c>
      <c r="D86" s="265"/>
      <c r="E86" s="317">
        <f>'Расшифровка (расход)'!L205</f>
        <v>0</v>
      </c>
      <c r="F86" s="317">
        <v>0</v>
      </c>
      <c r="G86" s="317">
        <v>0</v>
      </c>
      <c r="H86" s="265" t="s">
        <v>43</v>
      </c>
    </row>
    <row r="87" ht="16.8" spans="1:8">
      <c r="A87" s="250" t="s">
        <v>80</v>
      </c>
      <c r="B87" s="265">
        <v>2330</v>
      </c>
      <c r="C87" s="265">
        <v>853</v>
      </c>
      <c r="D87" s="265"/>
      <c r="E87" s="317">
        <f>'Расшифровка (расход)'!L211</f>
        <v>1000</v>
      </c>
      <c r="F87" s="317">
        <v>1000</v>
      </c>
      <c r="G87" s="317">
        <v>1000</v>
      </c>
      <c r="H87" s="265" t="s">
        <v>43</v>
      </c>
    </row>
    <row r="88" ht="33.6" spans="1:8">
      <c r="A88" s="250" t="s">
        <v>81</v>
      </c>
      <c r="B88" s="265">
        <v>2500</v>
      </c>
      <c r="C88" s="265" t="s">
        <v>43</v>
      </c>
      <c r="D88" s="265"/>
      <c r="E88" s="317"/>
      <c r="F88" s="317"/>
      <c r="G88" s="317"/>
      <c r="H88" s="265" t="s">
        <v>43</v>
      </c>
    </row>
    <row r="89" ht="67.2" spans="1:8">
      <c r="A89" s="250" t="s">
        <v>82</v>
      </c>
      <c r="B89" s="265">
        <v>2520</v>
      </c>
      <c r="C89" s="265">
        <v>831</v>
      </c>
      <c r="D89" s="265"/>
      <c r="E89" s="317">
        <f>'Расшифровка (расход)'!M188+'Расшифровка (расход)'!P188+'Расшифровка (расход)'!O188</f>
        <v>0</v>
      </c>
      <c r="F89" s="317">
        <v>0</v>
      </c>
      <c r="G89" s="317">
        <v>0</v>
      </c>
      <c r="H89" s="265" t="s">
        <v>43</v>
      </c>
    </row>
    <row r="90" ht="32.25" customHeight="1" spans="1:8">
      <c r="A90" s="250" t="s">
        <v>83</v>
      </c>
      <c r="B90" s="265">
        <v>2600</v>
      </c>
      <c r="C90" s="265" t="s">
        <v>43</v>
      </c>
      <c r="D90" s="265"/>
      <c r="E90" s="317">
        <f>E94+E96</f>
        <v>10073241.6</v>
      </c>
      <c r="F90" s="317">
        <v>8952367.78</v>
      </c>
      <c r="G90" s="317">
        <v>8952367.78</v>
      </c>
      <c r="H90" s="317">
        <f>H94+H96</f>
        <v>138427.55</v>
      </c>
    </row>
    <row r="91" ht="15" customHeight="1" spans="1:8">
      <c r="A91" s="252" t="s">
        <v>47</v>
      </c>
      <c r="B91" s="319"/>
      <c r="C91" s="319"/>
      <c r="D91" s="319"/>
      <c r="E91" s="317"/>
      <c r="F91" s="317"/>
      <c r="G91" s="317"/>
      <c r="H91" s="250"/>
    </row>
    <row r="92" ht="67.2" spans="1:8">
      <c r="A92" s="250" t="s">
        <v>84</v>
      </c>
      <c r="B92" s="265">
        <v>2610</v>
      </c>
      <c r="C92" s="265">
        <v>241</v>
      </c>
      <c r="D92" s="265"/>
      <c r="E92" s="317"/>
      <c r="F92" s="317"/>
      <c r="G92" s="317"/>
      <c r="H92" s="250"/>
    </row>
    <row r="93" ht="50.4" spans="1:8">
      <c r="A93" s="250" t="s">
        <v>85</v>
      </c>
      <c r="B93" s="265">
        <v>2630</v>
      </c>
      <c r="C93" s="265">
        <v>243</v>
      </c>
      <c r="D93" s="265"/>
      <c r="E93" s="317"/>
      <c r="F93" s="317"/>
      <c r="G93" s="317"/>
      <c r="H93" s="250"/>
    </row>
    <row r="94" ht="33.6" spans="1:10">
      <c r="A94" s="250" t="s">
        <v>86</v>
      </c>
      <c r="B94" s="265">
        <v>2640</v>
      </c>
      <c r="C94" s="265">
        <v>244</v>
      </c>
      <c r="D94" s="265"/>
      <c r="E94" s="317">
        <f>'Расшифровка (расход)'!L39+'Расшифровка (расход)'!L221-E96</f>
        <v>7766163.82</v>
      </c>
      <c r="F94" s="317">
        <v>6963074.52</v>
      </c>
      <c r="G94" s="317">
        <v>6963074.52</v>
      </c>
      <c r="H94" s="250"/>
      <c r="I94" s="281"/>
      <c r="J94" s="281"/>
    </row>
    <row r="95" ht="84" spans="1:8">
      <c r="A95" s="250" t="s">
        <v>87</v>
      </c>
      <c r="B95" s="265">
        <v>2650</v>
      </c>
      <c r="C95" s="265">
        <v>246</v>
      </c>
      <c r="D95" s="265"/>
      <c r="E95" s="317"/>
      <c r="F95" s="317"/>
      <c r="G95" s="317"/>
      <c r="H95" s="250"/>
    </row>
    <row r="96" ht="16.8" spans="1:8">
      <c r="A96" s="252" t="s">
        <v>88</v>
      </c>
      <c r="B96" s="329">
        <v>2660</v>
      </c>
      <c r="C96" s="329">
        <v>247</v>
      </c>
      <c r="D96" s="250"/>
      <c r="E96" s="317">
        <f>'Расшифровка (расход)'!L62+'Расшифровка (расход)'!L69</f>
        <v>2307077.78</v>
      </c>
      <c r="F96" s="317">
        <v>1989293.26</v>
      </c>
      <c r="G96" s="317">
        <v>1989293.26</v>
      </c>
      <c r="H96" s="250">
        <v>138427.55</v>
      </c>
    </row>
    <row r="97" ht="50.4" spans="1:8">
      <c r="A97" s="250" t="s">
        <v>89</v>
      </c>
      <c r="B97" s="265">
        <v>2700</v>
      </c>
      <c r="C97" s="265">
        <v>400</v>
      </c>
      <c r="D97" s="265"/>
      <c r="E97" s="317"/>
      <c r="F97" s="266"/>
      <c r="G97" s="266"/>
      <c r="H97" s="250"/>
    </row>
    <row r="98" ht="15" customHeight="1" spans="1:8">
      <c r="A98" s="252" t="s">
        <v>47</v>
      </c>
      <c r="B98" s="319"/>
      <c r="C98" s="319"/>
      <c r="D98" s="319"/>
      <c r="E98" s="317"/>
      <c r="F98" s="266"/>
      <c r="G98" s="266"/>
      <c r="H98" s="250"/>
    </row>
    <row r="99" ht="50.4" spans="1:8">
      <c r="A99" s="250" t="s">
        <v>90</v>
      </c>
      <c r="B99" s="265">
        <v>2710</v>
      </c>
      <c r="C99" s="265">
        <v>406</v>
      </c>
      <c r="D99" s="265"/>
      <c r="E99" s="317"/>
      <c r="F99" s="266"/>
      <c r="G99" s="266"/>
      <c r="H99" s="250"/>
    </row>
    <row r="100" ht="59.25" customHeight="1" spans="1:8">
      <c r="A100" s="250" t="s">
        <v>91</v>
      </c>
      <c r="B100" s="265">
        <v>2720</v>
      </c>
      <c r="C100" s="265">
        <v>407</v>
      </c>
      <c r="D100" s="265"/>
      <c r="E100" s="317"/>
      <c r="F100" s="266"/>
      <c r="G100" s="266"/>
      <c r="H100" s="250"/>
    </row>
    <row r="101" ht="36" spans="1:8">
      <c r="A101" s="250" t="s">
        <v>92</v>
      </c>
      <c r="B101" s="265">
        <v>3000</v>
      </c>
      <c r="C101" s="265">
        <v>100</v>
      </c>
      <c r="D101" s="330"/>
      <c r="E101" s="317"/>
      <c r="F101" s="267"/>
      <c r="G101" s="267"/>
      <c r="H101" s="265" t="s">
        <v>43</v>
      </c>
    </row>
    <row r="102" ht="15" customHeight="1" spans="1:8">
      <c r="A102" s="250" t="s">
        <v>47</v>
      </c>
      <c r="B102" s="331"/>
      <c r="C102" s="331"/>
      <c r="D102" s="319"/>
      <c r="E102" s="317"/>
      <c r="F102" s="317"/>
      <c r="G102" s="317"/>
      <c r="H102" s="331"/>
    </row>
    <row r="103" ht="19.2" spans="1:8">
      <c r="A103" s="322" t="s">
        <v>93</v>
      </c>
      <c r="B103" s="265">
        <v>3010</v>
      </c>
      <c r="C103" s="265"/>
      <c r="D103" s="265"/>
      <c r="E103" s="317"/>
      <c r="F103" s="282"/>
      <c r="G103" s="282"/>
      <c r="H103" s="265" t="s">
        <v>43</v>
      </c>
    </row>
    <row r="104" ht="19.2" spans="1:8">
      <c r="A104" s="322" t="s">
        <v>94</v>
      </c>
      <c r="B104" s="265">
        <v>3020</v>
      </c>
      <c r="C104" s="250"/>
      <c r="D104" s="250"/>
      <c r="E104" s="317"/>
      <c r="F104" s="266"/>
      <c r="G104" s="266"/>
      <c r="H104" s="265" t="s">
        <v>43</v>
      </c>
    </row>
    <row r="105" ht="19.2" spans="1:8">
      <c r="A105" s="322" t="s">
        <v>95</v>
      </c>
      <c r="B105" s="265">
        <v>3030</v>
      </c>
      <c r="C105" s="250"/>
      <c r="D105" s="250"/>
      <c r="E105" s="317"/>
      <c r="F105" s="266"/>
      <c r="G105" s="266"/>
      <c r="H105" s="265" t="s">
        <v>43</v>
      </c>
    </row>
    <row r="106" ht="19.2" spans="1:8">
      <c r="A106" s="322" t="s">
        <v>96</v>
      </c>
      <c r="B106" s="265">
        <v>4000</v>
      </c>
      <c r="C106" s="265" t="s">
        <v>43</v>
      </c>
      <c r="D106" s="330"/>
      <c r="E106" s="317"/>
      <c r="F106" s="267"/>
      <c r="G106" s="267"/>
      <c r="H106" s="265" t="s">
        <v>43</v>
      </c>
    </row>
    <row r="107" ht="15" customHeight="1" spans="1:8">
      <c r="A107" s="250" t="s">
        <v>62</v>
      </c>
      <c r="B107" s="323"/>
      <c r="C107" s="323"/>
      <c r="D107" s="323"/>
      <c r="E107" s="317"/>
      <c r="F107" s="332"/>
      <c r="G107" s="332"/>
      <c r="H107" s="323"/>
    </row>
    <row r="108" ht="33.6" spans="1:8">
      <c r="A108" s="250" t="s">
        <v>97</v>
      </c>
      <c r="B108" s="265">
        <v>4010</v>
      </c>
      <c r="C108" s="265">
        <v>610</v>
      </c>
      <c r="D108" s="265"/>
      <c r="E108" s="317"/>
      <c r="F108" s="282"/>
      <c r="G108" s="282"/>
      <c r="H108" s="265" t="s">
        <v>43</v>
      </c>
    </row>
    <row r="109" ht="16.8" spans="1:8">
      <c r="A109" s="333"/>
      <c r="B109" s="333"/>
      <c r="C109" s="333"/>
      <c r="D109" s="333"/>
      <c r="E109" s="333"/>
      <c r="F109" s="333"/>
      <c r="G109" s="333"/>
      <c r="H109" s="333"/>
    </row>
    <row r="110" ht="13.8" spans="1:8">
      <c r="A110" s="334" t="s">
        <v>98</v>
      </c>
      <c r="B110" s="334"/>
      <c r="C110" s="334"/>
      <c r="D110" s="334"/>
      <c r="E110" s="334"/>
      <c r="F110" s="334"/>
      <c r="G110" s="334"/>
      <c r="H110" s="334"/>
    </row>
    <row r="111" ht="78.75" customHeight="1" spans="1:8">
      <c r="A111" s="335" t="s">
        <v>99</v>
      </c>
      <c r="B111" s="335"/>
      <c r="C111" s="335"/>
      <c r="D111" s="335"/>
      <c r="E111" s="335"/>
      <c r="F111" s="335"/>
      <c r="G111" s="335"/>
      <c r="H111" s="335"/>
    </row>
    <row r="112" ht="38.25" customHeight="1" spans="1:8">
      <c r="A112" s="335" t="s">
        <v>100</v>
      </c>
      <c r="B112" s="335"/>
      <c r="C112" s="335"/>
      <c r="D112" s="335"/>
      <c r="E112" s="335"/>
      <c r="F112" s="335"/>
      <c r="G112" s="335"/>
      <c r="H112" s="335"/>
    </row>
    <row r="113" ht="15.75" customHeight="1" spans="1:8">
      <c r="A113" s="336" t="s">
        <v>101</v>
      </c>
      <c r="B113" s="336"/>
      <c r="C113" s="336"/>
      <c r="D113" s="336"/>
      <c r="E113" s="336"/>
      <c r="F113" s="336"/>
      <c r="G113" s="336"/>
      <c r="H113" s="336"/>
    </row>
    <row r="114" ht="40.5" customHeight="1" spans="1:8">
      <c r="A114" s="337" t="s">
        <v>102</v>
      </c>
      <c r="B114" s="337"/>
      <c r="C114" s="337"/>
      <c r="D114" s="337"/>
      <c r="E114" s="337"/>
      <c r="F114" s="337"/>
      <c r="G114" s="337"/>
      <c r="H114" s="337"/>
    </row>
    <row r="115" ht="30.75" customHeight="1" spans="1:8">
      <c r="A115" s="337" t="s">
        <v>103</v>
      </c>
      <c r="B115" s="337"/>
      <c r="C115" s="337"/>
      <c r="D115" s="337"/>
      <c r="E115" s="337"/>
      <c r="F115" s="337"/>
      <c r="G115" s="337"/>
      <c r="H115" s="337"/>
    </row>
    <row r="116" ht="15" customHeight="1" spans="1:8">
      <c r="A116" s="337" t="s">
        <v>104</v>
      </c>
      <c r="B116" s="337"/>
      <c r="C116" s="337"/>
      <c r="D116" s="337"/>
      <c r="E116" s="337"/>
      <c r="F116" s="337"/>
      <c r="G116" s="337"/>
      <c r="H116" s="337"/>
    </row>
    <row r="117" ht="47.25" customHeight="1" spans="1:8">
      <c r="A117" s="337" t="s">
        <v>105</v>
      </c>
      <c r="B117" s="337"/>
      <c r="C117" s="337"/>
      <c r="D117" s="337"/>
      <c r="E117" s="337"/>
      <c r="F117" s="337"/>
      <c r="G117" s="337"/>
      <c r="H117" s="337"/>
    </row>
  </sheetData>
  <mergeCells count="34">
    <mergeCell ref="F2:H2"/>
    <mergeCell ref="F3:H3"/>
    <mergeCell ref="F4:H4"/>
    <mergeCell ref="F5:H5"/>
    <mergeCell ref="F6:H6"/>
    <mergeCell ref="F7:H7"/>
    <mergeCell ref="F8:H8"/>
    <mergeCell ref="F9:H9"/>
    <mergeCell ref="F11:H11"/>
    <mergeCell ref="F12:H12"/>
    <mergeCell ref="F13:H13"/>
    <mergeCell ref="F14:H14"/>
    <mergeCell ref="F15:H15"/>
    <mergeCell ref="F17:H17"/>
    <mergeCell ref="F18:H18"/>
    <mergeCell ref="F19:H19"/>
    <mergeCell ref="A21:H21"/>
    <mergeCell ref="A22:H22"/>
    <mergeCell ref="B26:E26"/>
    <mergeCell ref="B28:E28"/>
    <mergeCell ref="A33:H33"/>
    <mergeCell ref="E35:H35"/>
    <mergeCell ref="A110:H110"/>
    <mergeCell ref="A111:H111"/>
    <mergeCell ref="A112:H112"/>
    <mergeCell ref="A113:H113"/>
    <mergeCell ref="A114:H114"/>
    <mergeCell ref="A115:H115"/>
    <mergeCell ref="A116:H116"/>
    <mergeCell ref="A117:H117"/>
    <mergeCell ref="A35:A36"/>
    <mergeCell ref="B35:B36"/>
    <mergeCell ref="C35:C36"/>
    <mergeCell ref="D35:D36"/>
  </mergeCells>
  <pageMargins left="0.78740157480315" right="0.393700787401575" top="0.393700787401575" bottom="0.196850393700787" header="0" footer="0"/>
  <pageSetup paperSize="9" scale="50" orientation="portrait"/>
  <headerFooter differentFirst="1">
    <oddHeader>&amp;C&amp;"Times New Roman,обычный"&amp;P</oddHeader>
  </headerFooter>
  <rowBreaks count="2" manualBreakCount="2">
    <brk id="64" max="7" man="1"/>
    <brk id="100"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0"/>
  <sheetViews>
    <sheetView view="pageBreakPreview" zoomScale="70" zoomScaleNormal="100" topLeftCell="A4" workbookViewId="0">
      <selection activeCell="K8" sqref="K8"/>
    </sheetView>
  </sheetViews>
  <sheetFormatPr defaultColWidth="9" defaultRowHeight="13.2"/>
  <cols>
    <col min="1" max="1" width="11.712962962963" customWidth="1"/>
    <col min="2" max="2" width="48.1388888888889" style="223" customWidth="1"/>
    <col min="3" max="3" width="10.5740740740741" customWidth="1"/>
    <col min="4" max="6" width="11.8518518518519" customWidth="1"/>
    <col min="7" max="7" width="16.4259259259259" customWidth="1"/>
    <col min="8" max="8" width="15.712962962963" customWidth="1"/>
    <col min="9" max="9" width="16.1388888888889" customWidth="1"/>
    <col min="10" max="10" width="14.5740740740741" customWidth="1"/>
    <col min="13" max="13" width="15.5740740740741" customWidth="1"/>
    <col min="14" max="14" width="13.287037037037" customWidth="1"/>
    <col min="15" max="15" width="16.287037037037" customWidth="1"/>
  </cols>
  <sheetData>
    <row r="1" ht="16.8" spans="1:10">
      <c r="A1" s="224"/>
      <c r="B1" s="224"/>
      <c r="C1" s="224"/>
      <c r="D1" s="224"/>
      <c r="E1" s="224"/>
      <c r="F1" s="224"/>
      <c r="G1" s="224"/>
      <c r="H1" s="224"/>
      <c r="I1" s="224"/>
      <c r="J1" s="224"/>
    </row>
    <row r="2" ht="13.8" spans="1:10">
      <c r="A2" s="225" t="s">
        <v>106</v>
      </c>
      <c r="B2" s="225"/>
      <c r="C2" s="225"/>
      <c r="D2" s="225"/>
      <c r="E2" s="225"/>
      <c r="F2" s="225"/>
      <c r="G2" s="225"/>
      <c r="H2" s="225"/>
      <c r="I2" s="225"/>
      <c r="J2" s="225"/>
    </row>
    <row r="3" ht="16.8" spans="1:10">
      <c r="A3" s="224"/>
      <c r="B3" s="224"/>
      <c r="C3" s="224"/>
      <c r="D3" s="224"/>
      <c r="E3" s="224"/>
      <c r="F3" s="224"/>
      <c r="G3" s="224"/>
      <c r="H3" s="224"/>
      <c r="I3" s="224"/>
      <c r="J3" s="224"/>
    </row>
    <row r="4" ht="17.25" customHeight="1" spans="1:10">
      <c r="A4" s="226" t="s">
        <v>107</v>
      </c>
      <c r="B4" s="226" t="s">
        <v>32</v>
      </c>
      <c r="C4" s="226" t="s">
        <v>108</v>
      </c>
      <c r="D4" s="226" t="s">
        <v>109</v>
      </c>
      <c r="E4" s="226" t="s">
        <v>110</v>
      </c>
      <c r="F4" s="227" t="s">
        <v>111</v>
      </c>
      <c r="G4" s="226" t="s">
        <v>36</v>
      </c>
      <c r="H4" s="226"/>
      <c r="I4" s="226"/>
      <c r="J4" s="226"/>
    </row>
    <row r="5" ht="67.2" spans="1:10">
      <c r="A5" s="226"/>
      <c r="B5" s="226"/>
      <c r="C5" s="226"/>
      <c r="D5" s="226"/>
      <c r="E5" s="226"/>
      <c r="F5" s="228"/>
      <c r="G5" s="226" t="str">
        <f>'раздел 1'!E36</f>
        <v>на 2024г. текущий финансовый год</v>
      </c>
      <c r="H5" s="226" t="str">
        <f>'раздел 1'!F36</f>
        <v>на 2025г. первый год планового периода</v>
      </c>
      <c r="I5" s="226" t="str">
        <f>'раздел 1'!G36</f>
        <v>на 2026 г. второй год планового периода</v>
      </c>
      <c r="J5" s="226" t="s">
        <v>40</v>
      </c>
    </row>
    <row r="6" ht="16.8" spans="1:10">
      <c r="A6" s="229">
        <v>1</v>
      </c>
      <c r="B6" s="229">
        <v>2</v>
      </c>
      <c r="C6" s="229">
        <v>3</v>
      </c>
      <c r="D6" s="229">
        <v>4</v>
      </c>
      <c r="E6" s="229">
        <v>5</v>
      </c>
      <c r="F6" s="230" t="s">
        <v>112</v>
      </c>
      <c r="G6" s="229">
        <v>6</v>
      </c>
      <c r="H6" s="229">
        <v>7</v>
      </c>
      <c r="I6" s="229">
        <v>8</v>
      </c>
      <c r="J6" s="229">
        <v>9</v>
      </c>
    </row>
    <row r="7" ht="36" spans="1:15">
      <c r="A7" s="226">
        <v>1</v>
      </c>
      <c r="B7" s="231" t="s">
        <v>113</v>
      </c>
      <c r="C7" s="226">
        <v>26000</v>
      </c>
      <c r="D7" s="226" t="s">
        <v>43</v>
      </c>
      <c r="E7" s="226"/>
      <c r="F7" s="226"/>
      <c r="G7" s="232">
        <f>G9+G10+G11+G17</f>
        <v>10073241.6</v>
      </c>
      <c r="H7" s="232">
        <v>8952367.78</v>
      </c>
      <c r="I7" s="267">
        <v>8952367.78</v>
      </c>
      <c r="J7" s="232">
        <f>J9+J10+J11+J17</f>
        <v>50999.75</v>
      </c>
      <c r="K7" t="s">
        <v>114</v>
      </c>
      <c r="M7" s="281"/>
      <c r="N7" s="281"/>
      <c r="O7" s="281"/>
    </row>
    <row r="8" ht="16.8" spans="1:15">
      <c r="A8" s="233"/>
      <c r="B8" s="234" t="s">
        <v>47</v>
      </c>
      <c r="C8" s="235"/>
      <c r="D8" s="235"/>
      <c r="E8" s="235"/>
      <c r="F8" s="235"/>
      <c r="G8" s="236"/>
      <c r="H8" s="236"/>
      <c r="I8" s="266"/>
      <c r="J8" s="231"/>
      <c r="N8" s="281"/>
      <c r="O8" s="281"/>
    </row>
    <row r="9" ht="198.75" customHeight="1" spans="1:15">
      <c r="A9" s="233" t="s">
        <v>115</v>
      </c>
      <c r="B9" s="231" t="s">
        <v>116</v>
      </c>
      <c r="C9" s="226">
        <v>26100</v>
      </c>
      <c r="D9" s="226" t="s">
        <v>43</v>
      </c>
      <c r="E9" s="226"/>
      <c r="F9" s="226"/>
      <c r="G9" s="236"/>
      <c r="H9" s="236"/>
      <c r="I9" s="266"/>
      <c r="J9" s="231"/>
      <c r="O9" s="281"/>
    </row>
    <row r="10" ht="86.4" spans="1:15">
      <c r="A10" s="233" t="s">
        <v>117</v>
      </c>
      <c r="B10" s="231" t="s">
        <v>118</v>
      </c>
      <c r="C10" s="226">
        <v>26200</v>
      </c>
      <c r="D10" s="226" t="s">
        <v>43</v>
      </c>
      <c r="E10" s="226"/>
      <c r="F10" s="226"/>
      <c r="G10" s="236"/>
      <c r="H10" s="236"/>
      <c r="I10" s="266"/>
      <c r="J10" s="231"/>
      <c r="O10" s="281"/>
    </row>
    <row r="11" ht="69.6" spans="1:15">
      <c r="A11" s="237" t="s">
        <v>119</v>
      </c>
      <c r="B11" s="231" t="s">
        <v>120</v>
      </c>
      <c r="C11" s="226">
        <v>26300</v>
      </c>
      <c r="D11" s="226" t="s">
        <v>43</v>
      </c>
      <c r="E11" s="226"/>
      <c r="F11" s="226"/>
      <c r="G11" s="236">
        <f>G13+G16</f>
        <v>427903.77</v>
      </c>
      <c r="H11" s="236">
        <v>87427.8</v>
      </c>
      <c r="I11" s="236">
        <v>87427.8</v>
      </c>
      <c r="J11" s="236">
        <f>J13+J16</f>
        <v>50999.75</v>
      </c>
      <c r="K11" t="s">
        <v>121</v>
      </c>
      <c r="O11" s="281"/>
    </row>
    <row r="12" ht="16.8" spans="1:15">
      <c r="A12" s="238"/>
      <c r="B12" s="239" t="s">
        <v>47</v>
      </c>
      <c r="C12" s="240"/>
      <c r="D12" s="226"/>
      <c r="E12" s="226"/>
      <c r="F12" s="226"/>
      <c r="G12" s="236"/>
      <c r="H12" s="236"/>
      <c r="I12" s="266"/>
      <c r="J12" s="231"/>
      <c r="O12" s="281"/>
    </row>
    <row r="13" ht="33.6" spans="1:15">
      <c r="A13" s="241" t="s">
        <v>122</v>
      </c>
      <c r="B13" s="231" t="s">
        <v>123</v>
      </c>
      <c r="C13" s="226">
        <v>26310</v>
      </c>
      <c r="D13" s="226"/>
      <c r="E13" s="226"/>
      <c r="F13" s="226"/>
      <c r="G13" s="236">
        <f>87427.8+128128.97+2703.4</f>
        <v>218260.17</v>
      </c>
      <c r="H13" s="236">
        <v>87427.8</v>
      </c>
      <c r="I13" s="236">
        <v>87427.8</v>
      </c>
      <c r="J13" s="231">
        <f>50999.75</f>
        <v>50999.75</v>
      </c>
      <c r="O13" s="281"/>
    </row>
    <row r="14" ht="16.8" spans="1:15">
      <c r="A14" s="242"/>
      <c r="B14" s="243" t="s">
        <v>124</v>
      </c>
      <c r="C14" s="244" t="s">
        <v>125</v>
      </c>
      <c r="D14" s="226"/>
      <c r="E14" s="226"/>
      <c r="F14" s="226"/>
      <c r="G14" s="236">
        <f>G13</f>
        <v>218260.17</v>
      </c>
      <c r="H14" s="236">
        <v>87427.8</v>
      </c>
      <c r="I14" s="236">
        <v>87427.8</v>
      </c>
      <c r="J14" s="236">
        <f>J11</f>
        <v>50999.75</v>
      </c>
      <c r="O14" s="281"/>
    </row>
    <row r="15" ht="16.8" spans="1:15">
      <c r="A15" s="242" t="s">
        <v>126</v>
      </c>
      <c r="B15" s="245" t="s">
        <v>127</v>
      </c>
      <c r="C15" s="246" t="s">
        <v>128</v>
      </c>
      <c r="D15" s="226"/>
      <c r="E15" s="226"/>
      <c r="F15" s="226"/>
      <c r="G15" s="236"/>
      <c r="H15" s="236"/>
      <c r="I15" s="266"/>
      <c r="J15" s="231"/>
      <c r="O15" s="281"/>
    </row>
    <row r="16" ht="31.2" spans="1:15">
      <c r="A16" s="247" t="s">
        <v>129</v>
      </c>
      <c r="B16" s="248" t="s">
        <v>130</v>
      </c>
      <c r="C16" s="249">
        <v>26320</v>
      </c>
      <c r="D16" s="226"/>
      <c r="E16" s="226"/>
      <c r="F16" s="226"/>
      <c r="G16" s="236">
        <v>209643.6</v>
      </c>
      <c r="H16" s="236">
        <v>0</v>
      </c>
      <c r="I16" s="266">
        <v>0</v>
      </c>
      <c r="J16" s="231"/>
      <c r="O16" s="281"/>
    </row>
    <row r="17" ht="86.4" spans="1:15">
      <c r="A17" s="233" t="s">
        <v>131</v>
      </c>
      <c r="B17" s="250" t="s">
        <v>132</v>
      </c>
      <c r="C17" s="226">
        <v>26400</v>
      </c>
      <c r="D17" s="226" t="s">
        <v>43</v>
      </c>
      <c r="E17" s="226"/>
      <c r="F17" s="226"/>
      <c r="G17" s="236">
        <f>G19+G34</f>
        <v>9645337.83</v>
      </c>
      <c r="H17" s="236">
        <v>8864939.98</v>
      </c>
      <c r="I17" s="266">
        <v>8864939.98</v>
      </c>
      <c r="J17" s="231"/>
      <c r="O17" s="281"/>
    </row>
    <row r="18" ht="16.8" spans="1:15">
      <c r="A18" s="251"/>
      <c r="B18" s="252" t="s">
        <v>47</v>
      </c>
      <c r="C18" s="235"/>
      <c r="D18" s="235"/>
      <c r="E18" s="235"/>
      <c r="F18" s="235"/>
      <c r="G18" s="236"/>
      <c r="H18" s="236"/>
      <c r="I18" s="266"/>
      <c r="J18" s="231"/>
      <c r="O18" s="281"/>
    </row>
    <row r="19" ht="67.2" spans="1:15">
      <c r="A19" s="251" t="s">
        <v>133</v>
      </c>
      <c r="B19" s="250" t="s">
        <v>134</v>
      </c>
      <c r="C19" s="226">
        <v>26410</v>
      </c>
      <c r="D19" s="226" t="s">
        <v>43</v>
      </c>
      <c r="E19" s="226"/>
      <c r="F19" s="226"/>
      <c r="G19" s="236">
        <f>G21+G22+G23</f>
        <v>3617464.61</v>
      </c>
      <c r="H19" s="236">
        <v>3314939.98</v>
      </c>
      <c r="I19" s="266">
        <v>3314939.98</v>
      </c>
      <c r="J19" s="231"/>
      <c r="O19" s="281"/>
    </row>
    <row r="20" ht="16.8" spans="1:15">
      <c r="A20" s="226"/>
      <c r="B20" s="252" t="s">
        <v>47</v>
      </c>
      <c r="C20" s="235"/>
      <c r="D20" s="235"/>
      <c r="E20" s="235"/>
      <c r="F20" s="235"/>
      <c r="G20" s="236"/>
      <c r="H20" s="236"/>
      <c r="I20" s="266"/>
      <c r="J20" s="231"/>
      <c r="O20" s="281"/>
    </row>
    <row r="21" ht="33.6" spans="1:15">
      <c r="A21" s="226" t="s">
        <v>135</v>
      </c>
      <c r="B21" s="250" t="s">
        <v>136</v>
      </c>
      <c r="C21" s="226">
        <v>26411</v>
      </c>
      <c r="D21" s="226" t="s">
        <v>43</v>
      </c>
      <c r="E21" s="226"/>
      <c r="F21" s="226"/>
      <c r="G21" s="236">
        <f>'Расшифровка (расход)'!M39+'Расшифровка (расход)'!M221-G13</f>
        <v>3617464.61</v>
      </c>
      <c r="H21" s="236">
        <v>3314939.98</v>
      </c>
      <c r="I21" s="266">
        <v>3314939.98</v>
      </c>
      <c r="J21" s="231"/>
      <c r="L21" t="s">
        <v>137</v>
      </c>
      <c r="O21" s="281"/>
    </row>
    <row r="22" ht="33.6" spans="1:15">
      <c r="A22" s="226" t="s">
        <v>138</v>
      </c>
      <c r="B22" s="250" t="s">
        <v>139</v>
      </c>
      <c r="C22" s="226">
        <v>26412</v>
      </c>
      <c r="D22" s="226" t="s">
        <v>43</v>
      </c>
      <c r="E22" s="226"/>
      <c r="F22" s="226"/>
      <c r="G22" s="236"/>
      <c r="H22" s="236"/>
      <c r="I22" s="266"/>
      <c r="J22" s="231"/>
      <c r="O22" s="281"/>
    </row>
    <row r="23" ht="84" spans="1:15">
      <c r="A23" s="251" t="s">
        <v>140</v>
      </c>
      <c r="B23" s="253" t="s">
        <v>141</v>
      </c>
      <c r="C23" s="226">
        <v>26420</v>
      </c>
      <c r="D23" s="226" t="s">
        <v>43</v>
      </c>
      <c r="E23" s="226"/>
      <c r="F23" s="226"/>
      <c r="G23" s="236">
        <f>'Расшифровка (расход)'!O329</f>
        <v>0</v>
      </c>
      <c r="H23" s="236">
        <v>0</v>
      </c>
      <c r="I23" s="266">
        <v>0</v>
      </c>
      <c r="J23" s="231"/>
      <c r="K23" t="s">
        <v>142</v>
      </c>
      <c r="O23" s="281"/>
    </row>
    <row r="24" ht="16.8" spans="1:15">
      <c r="A24" s="226"/>
      <c r="B24" s="254" t="s">
        <v>47</v>
      </c>
      <c r="C24" s="235"/>
      <c r="D24" s="235"/>
      <c r="E24" s="235"/>
      <c r="F24" s="235"/>
      <c r="G24" s="236"/>
      <c r="H24" s="236"/>
      <c r="I24" s="266"/>
      <c r="J24" s="231"/>
      <c r="O24" s="281"/>
    </row>
    <row r="25" ht="33.6" spans="1:15">
      <c r="A25" s="226" t="s">
        <v>143</v>
      </c>
      <c r="B25" s="253" t="s">
        <v>136</v>
      </c>
      <c r="C25" s="226">
        <v>26421</v>
      </c>
      <c r="D25" s="226" t="s">
        <v>43</v>
      </c>
      <c r="E25" s="226"/>
      <c r="F25" s="226"/>
      <c r="G25" s="236">
        <f>G23</f>
        <v>0</v>
      </c>
      <c r="H25" s="236">
        <v>0</v>
      </c>
      <c r="I25" s="266">
        <v>0</v>
      </c>
      <c r="J25" s="231"/>
      <c r="O25" s="281"/>
    </row>
    <row r="26" ht="33.6" spans="1:15">
      <c r="A26" s="226" t="s">
        <v>144</v>
      </c>
      <c r="B26" s="253" t="s">
        <v>145</v>
      </c>
      <c r="C26" s="226">
        <v>26422</v>
      </c>
      <c r="D26" s="226" t="s">
        <v>43</v>
      </c>
      <c r="E26" s="226"/>
      <c r="F26" s="226"/>
      <c r="G26" s="236"/>
      <c r="H26" s="236"/>
      <c r="I26" s="266"/>
      <c r="J26" s="231"/>
      <c r="O26" s="281"/>
    </row>
    <row r="27" ht="120" customHeight="1" spans="1:15">
      <c r="A27" s="241" t="s">
        <v>146</v>
      </c>
      <c r="B27" s="250" t="s">
        <v>147</v>
      </c>
      <c r="C27" s="226">
        <v>26430</v>
      </c>
      <c r="D27" s="226" t="s">
        <v>43</v>
      </c>
      <c r="E27" s="226"/>
      <c r="F27" s="226"/>
      <c r="G27" s="236"/>
      <c r="H27" s="236"/>
      <c r="I27" s="266"/>
      <c r="J27" s="231"/>
      <c r="O27" s="281"/>
    </row>
    <row r="28" ht="16.8" spans="1:15">
      <c r="A28" s="242"/>
      <c r="B28" s="243" t="s">
        <v>124</v>
      </c>
      <c r="C28" s="244" t="s">
        <v>148</v>
      </c>
      <c r="D28" s="226"/>
      <c r="E28" s="226"/>
      <c r="F28" s="226"/>
      <c r="G28" s="236"/>
      <c r="H28" s="236"/>
      <c r="I28" s="266"/>
      <c r="J28" s="231"/>
      <c r="O28" s="281"/>
    </row>
    <row r="29" ht="16.8" spans="1:15">
      <c r="A29" s="255" t="s">
        <v>149</v>
      </c>
      <c r="B29" s="245" t="s">
        <v>127</v>
      </c>
      <c r="C29" s="246" t="s">
        <v>150</v>
      </c>
      <c r="D29" s="226"/>
      <c r="E29" s="226"/>
      <c r="F29" s="226"/>
      <c r="G29" s="236"/>
      <c r="H29" s="236"/>
      <c r="I29" s="266"/>
      <c r="J29" s="231"/>
      <c r="O29" s="281"/>
    </row>
    <row r="30" ht="33.6" spans="1:15">
      <c r="A30" s="256" t="s">
        <v>151</v>
      </c>
      <c r="B30" s="231" t="s">
        <v>152</v>
      </c>
      <c r="C30" s="226">
        <v>26440</v>
      </c>
      <c r="D30" s="226" t="s">
        <v>43</v>
      </c>
      <c r="E30" s="226"/>
      <c r="F30" s="226"/>
      <c r="G30" s="236"/>
      <c r="H30" s="236"/>
      <c r="I30" s="266"/>
      <c r="J30" s="231"/>
      <c r="O30" s="281"/>
    </row>
    <row r="31" ht="15" customHeight="1" spans="1:15">
      <c r="A31" s="257"/>
      <c r="B31" s="234" t="s">
        <v>47</v>
      </c>
      <c r="C31" s="257"/>
      <c r="D31" s="257"/>
      <c r="E31" s="257"/>
      <c r="F31" s="257"/>
      <c r="G31" s="236"/>
      <c r="H31" s="236"/>
      <c r="I31" s="266"/>
      <c r="J31" s="231"/>
      <c r="O31" s="281"/>
    </row>
    <row r="32" ht="33.6" spans="1:15">
      <c r="A32" s="226" t="s">
        <v>153</v>
      </c>
      <c r="B32" s="231" t="s">
        <v>136</v>
      </c>
      <c r="C32" s="226">
        <v>26441</v>
      </c>
      <c r="D32" s="226" t="s">
        <v>43</v>
      </c>
      <c r="E32" s="226"/>
      <c r="F32" s="226"/>
      <c r="G32" s="236"/>
      <c r="H32" s="236"/>
      <c r="I32" s="266"/>
      <c r="J32" s="231"/>
      <c r="O32" s="281"/>
    </row>
    <row r="33" ht="33.6" spans="1:15">
      <c r="A33" s="226" t="s">
        <v>154</v>
      </c>
      <c r="B33" s="231" t="s">
        <v>155</v>
      </c>
      <c r="C33" s="226">
        <v>26442</v>
      </c>
      <c r="D33" s="226" t="s">
        <v>43</v>
      </c>
      <c r="E33" s="226"/>
      <c r="F33" s="226"/>
      <c r="G33" s="236"/>
      <c r="H33" s="236"/>
      <c r="I33" s="266"/>
      <c r="J33" s="231"/>
      <c r="O33" s="281"/>
    </row>
    <row r="34" ht="33.6" spans="1:15">
      <c r="A34" s="251" t="s">
        <v>156</v>
      </c>
      <c r="B34" s="250" t="s">
        <v>157</v>
      </c>
      <c r="C34" s="226">
        <v>26450</v>
      </c>
      <c r="D34" s="226" t="s">
        <v>43</v>
      </c>
      <c r="E34" s="226"/>
      <c r="F34" s="226"/>
      <c r="G34" s="236">
        <f>G36+G39</f>
        <v>6027873.22</v>
      </c>
      <c r="H34" s="236">
        <v>5550000</v>
      </c>
      <c r="I34" s="266">
        <v>5550000</v>
      </c>
      <c r="J34" s="231"/>
      <c r="K34" t="s">
        <v>158</v>
      </c>
      <c r="N34" s="281"/>
      <c r="O34" s="281"/>
    </row>
    <row r="35" ht="15" customHeight="1" spans="1:15">
      <c r="A35" s="257"/>
      <c r="B35" s="252" t="s">
        <v>47</v>
      </c>
      <c r="C35" s="258"/>
      <c r="D35" s="258"/>
      <c r="E35" s="258"/>
      <c r="F35" s="258"/>
      <c r="G35" s="259"/>
      <c r="H35" s="259"/>
      <c r="I35" s="282"/>
      <c r="J35" s="226"/>
      <c r="N35" s="281"/>
      <c r="O35" s="281"/>
    </row>
    <row r="36" ht="33.6" spans="1:15">
      <c r="A36" s="260" t="s">
        <v>159</v>
      </c>
      <c r="B36" s="250" t="s">
        <v>160</v>
      </c>
      <c r="C36" s="226">
        <v>26451</v>
      </c>
      <c r="D36" s="226" t="s">
        <v>43</v>
      </c>
      <c r="E36" s="226"/>
      <c r="F36" s="226"/>
      <c r="G36" s="259">
        <f>'Расшифровка (расход)'!P59</f>
        <v>410000</v>
      </c>
      <c r="H36" s="259">
        <v>400000</v>
      </c>
      <c r="I36" s="282">
        <v>400000</v>
      </c>
      <c r="J36" s="226"/>
      <c r="K36" t="s">
        <v>161</v>
      </c>
      <c r="M36" s="281"/>
      <c r="N36" s="281"/>
      <c r="O36" s="281"/>
    </row>
    <row r="37" ht="16.8" spans="1:15">
      <c r="A37" s="261"/>
      <c r="B37" s="262" t="s">
        <v>124</v>
      </c>
      <c r="C37" s="240" t="s">
        <v>162</v>
      </c>
      <c r="D37" s="226"/>
      <c r="E37" s="226"/>
      <c r="F37" s="226"/>
      <c r="G37" s="259"/>
      <c r="H37" s="259"/>
      <c r="I37" s="282"/>
      <c r="J37" s="226"/>
      <c r="M37" s="281"/>
      <c r="N37" s="281"/>
      <c r="O37" s="281"/>
    </row>
    <row r="38" ht="16.8" spans="1:15">
      <c r="A38" s="226" t="s">
        <v>163</v>
      </c>
      <c r="B38" s="263" t="s">
        <v>164</v>
      </c>
      <c r="C38" s="264" t="s">
        <v>165</v>
      </c>
      <c r="D38" s="226"/>
      <c r="E38" s="226"/>
      <c r="F38" s="226"/>
      <c r="G38" s="259"/>
      <c r="H38" s="259"/>
      <c r="I38" s="282"/>
      <c r="J38" s="226"/>
      <c r="M38" s="281"/>
      <c r="N38" s="281"/>
      <c r="O38" s="281"/>
    </row>
    <row r="39" ht="33.6" spans="1:15">
      <c r="A39" s="265" t="s">
        <v>166</v>
      </c>
      <c r="B39" s="250" t="s">
        <v>155</v>
      </c>
      <c r="C39" s="265">
        <v>26452</v>
      </c>
      <c r="D39" s="265" t="s">
        <v>43</v>
      </c>
      <c r="E39" s="265"/>
      <c r="F39" s="265"/>
      <c r="G39" s="266">
        <f>'Расшифровка (расход)'!P39+'Расшифровка (расход)'!P221-'Расшифровка (расход)'!P59-G16</f>
        <v>5617873.22</v>
      </c>
      <c r="H39" s="266">
        <v>5150000</v>
      </c>
      <c r="I39" s="266">
        <v>5150000</v>
      </c>
      <c r="J39" s="231"/>
      <c r="K39" t="s">
        <v>167</v>
      </c>
      <c r="M39" s="281"/>
      <c r="N39" s="281"/>
      <c r="O39" s="281"/>
    </row>
    <row r="40" ht="86.4" spans="1:15">
      <c r="A40" s="265">
        <v>2</v>
      </c>
      <c r="B40" s="250" t="s">
        <v>168</v>
      </c>
      <c r="C40" s="265">
        <v>26500</v>
      </c>
      <c r="D40" s="265" t="s">
        <v>43</v>
      </c>
      <c r="E40" s="265"/>
      <c r="F40" s="265"/>
      <c r="G40" s="266">
        <f>G36+G21+G25+G32</f>
        <v>4027464.61</v>
      </c>
      <c r="H40" s="266">
        <v>3714939.98</v>
      </c>
      <c r="I40" s="266">
        <v>3714939.98</v>
      </c>
      <c r="J40" s="283"/>
      <c r="K40" t="s">
        <v>169</v>
      </c>
      <c r="N40" s="281"/>
      <c r="O40" s="281"/>
    </row>
    <row r="41" ht="16.8" spans="1:15">
      <c r="A41" s="265"/>
      <c r="B41" s="252" t="s">
        <v>170</v>
      </c>
      <c r="C41" s="265">
        <v>26510</v>
      </c>
      <c r="D41" s="250"/>
      <c r="E41" s="250"/>
      <c r="F41" s="250"/>
      <c r="G41" s="266"/>
      <c r="H41" s="266"/>
      <c r="I41" s="266"/>
      <c r="J41" s="231"/>
      <c r="N41" s="281"/>
      <c r="O41" s="281"/>
    </row>
    <row r="42" ht="84" spans="1:15">
      <c r="A42" s="265">
        <v>3</v>
      </c>
      <c r="B42" s="250" t="s">
        <v>171</v>
      </c>
      <c r="C42" s="265">
        <v>26600</v>
      </c>
      <c r="D42" s="265" t="s">
        <v>43</v>
      </c>
      <c r="E42" s="265"/>
      <c r="F42" s="265"/>
      <c r="G42" s="267">
        <f>G22+G26+G39</f>
        <v>5617873.22</v>
      </c>
      <c r="H42" s="267">
        <v>5150000</v>
      </c>
      <c r="I42" s="267">
        <v>5150000</v>
      </c>
      <c r="J42" s="284"/>
      <c r="K42" t="s">
        <v>172</v>
      </c>
      <c r="N42" s="281"/>
      <c r="O42" s="281"/>
    </row>
    <row r="43" ht="16.8" spans="1:10">
      <c r="A43" s="265"/>
      <c r="B43" s="252" t="s">
        <v>170</v>
      </c>
      <c r="C43" s="265">
        <v>26610</v>
      </c>
      <c r="D43" s="250"/>
      <c r="E43" s="250"/>
      <c r="F43" s="250"/>
      <c r="G43" s="266"/>
      <c r="H43" s="266"/>
      <c r="I43" s="266"/>
      <c r="J43" s="231"/>
    </row>
    <row r="44" ht="16.8" spans="1:10">
      <c r="A44" s="268"/>
      <c r="B44" s="269"/>
      <c r="C44" s="268"/>
      <c r="D44" s="269"/>
      <c r="E44" s="269"/>
      <c r="F44" s="269"/>
      <c r="G44" s="269"/>
      <c r="H44" s="269"/>
      <c r="I44" s="269"/>
      <c r="J44" s="269"/>
    </row>
    <row r="45" ht="16.8" spans="1:10">
      <c r="A45" s="270" t="s">
        <v>173</v>
      </c>
      <c r="B45" s="270"/>
      <c r="C45" s="271" t="s">
        <v>174</v>
      </c>
      <c r="D45" s="271"/>
      <c r="E45" s="271"/>
      <c r="F45" s="271"/>
      <c r="G45" s="272" t="s">
        <v>175</v>
      </c>
      <c r="H45" s="273" t="s">
        <v>176</v>
      </c>
      <c r="I45" s="271"/>
      <c r="J45" s="224"/>
    </row>
    <row r="46" ht="16.8" spans="1:10">
      <c r="A46" s="270" t="s">
        <v>177</v>
      </c>
      <c r="B46" s="270"/>
      <c r="C46" s="274" t="s">
        <v>178</v>
      </c>
      <c r="D46" s="274"/>
      <c r="E46" s="274"/>
      <c r="F46" s="274"/>
      <c r="G46" s="274" t="s">
        <v>179</v>
      </c>
      <c r="H46" s="274" t="s">
        <v>180</v>
      </c>
      <c r="I46" s="274"/>
      <c r="J46" s="224"/>
    </row>
    <row r="47" ht="16.8" spans="1:10">
      <c r="A47" s="224"/>
      <c r="B47" s="272"/>
      <c r="C47" s="224"/>
      <c r="D47" s="224"/>
      <c r="E47" s="224"/>
      <c r="F47" s="224"/>
      <c r="G47" s="224"/>
      <c r="H47" s="224"/>
      <c r="I47" s="224"/>
      <c r="J47" s="224"/>
    </row>
    <row r="48" ht="16.8" spans="1:10">
      <c r="A48" s="270" t="s">
        <v>181</v>
      </c>
      <c r="B48" s="270"/>
      <c r="C48" s="273" t="s">
        <v>182</v>
      </c>
      <c r="D48" s="271"/>
      <c r="E48" s="271"/>
      <c r="F48" s="271"/>
      <c r="G48" s="272" t="s">
        <v>175</v>
      </c>
      <c r="H48" s="273" t="s">
        <v>183</v>
      </c>
      <c r="I48" s="273"/>
      <c r="J48" s="224"/>
    </row>
    <row r="49" ht="16.8" spans="1:10">
      <c r="A49" s="224"/>
      <c r="B49" s="272"/>
      <c r="C49" s="274" t="s">
        <v>178</v>
      </c>
      <c r="D49" s="274"/>
      <c r="E49" s="274"/>
      <c r="F49" s="274"/>
      <c r="G49" s="274" t="s">
        <v>179</v>
      </c>
      <c r="H49" s="274" t="s">
        <v>180</v>
      </c>
      <c r="I49" s="274"/>
      <c r="J49" s="224"/>
    </row>
    <row r="50" ht="16.8" spans="1:10">
      <c r="A50" s="275" t="s">
        <v>184</v>
      </c>
      <c r="B50" s="275"/>
      <c r="C50" s="224"/>
      <c r="D50" s="224"/>
      <c r="E50" s="224"/>
      <c r="F50" s="224"/>
      <c r="G50" s="224"/>
      <c r="H50" s="224"/>
      <c r="I50" s="224"/>
      <c r="J50" s="224"/>
    </row>
    <row r="51" ht="16.8" spans="1:10">
      <c r="A51" s="276">
        <f>'раздел 1'!H25</f>
        <v>45471</v>
      </c>
      <c r="B51" s="275"/>
      <c r="C51" s="224"/>
      <c r="D51" s="224"/>
      <c r="E51" s="224"/>
      <c r="F51" s="224"/>
      <c r="G51" s="224"/>
      <c r="H51" s="224"/>
      <c r="I51" s="285"/>
      <c r="J51" s="224"/>
    </row>
    <row r="52" ht="16.8" spans="1:10">
      <c r="A52" s="224"/>
      <c r="B52" s="224"/>
      <c r="C52" s="224"/>
      <c r="D52" s="224"/>
      <c r="E52" s="224"/>
      <c r="F52" s="224"/>
      <c r="G52" s="224"/>
      <c r="H52" s="224"/>
      <c r="I52" s="236"/>
      <c r="J52" s="224"/>
    </row>
    <row r="53" ht="33.75" customHeight="1" spans="1:10">
      <c r="A53" s="277" t="s">
        <v>185</v>
      </c>
      <c r="B53" s="277"/>
      <c r="C53" s="277"/>
      <c r="D53" s="277"/>
      <c r="E53" s="277"/>
      <c r="F53" s="277"/>
      <c r="G53" s="277"/>
      <c r="H53" s="277"/>
      <c r="I53" s="277"/>
      <c r="J53" s="277"/>
    </row>
    <row r="54" ht="91.5" customHeight="1" spans="1:10">
      <c r="A54" s="278" t="s">
        <v>186</v>
      </c>
      <c r="B54" s="278"/>
      <c r="C54" s="278"/>
      <c r="D54" s="278"/>
      <c r="E54" s="278"/>
      <c r="F54" s="278"/>
      <c r="G54" s="278"/>
      <c r="H54" s="278"/>
      <c r="I54" s="278"/>
      <c r="J54" s="278"/>
    </row>
    <row r="55" ht="43.5" customHeight="1" spans="1:10">
      <c r="A55" s="279" t="s">
        <v>187</v>
      </c>
      <c r="B55" s="279"/>
      <c r="C55" s="279"/>
      <c r="D55" s="279"/>
      <c r="E55" s="279"/>
      <c r="F55" s="279"/>
      <c r="G55" s="279"/>
      <c r="H55" s="279"/>
      <c r="I55" s="279"/>
      <c r="J55" s="279"/>
    </row>
    <row r="56" ht="66" customHeight="1" spans="1:10">
      <c r="A56" s="277" t="s">
        <v>188</v>
      </c>
      <c r="B56" s="277"/>
      <c r="C56" s="277"/>
      <c r="D56" s="277"/>
      <c r="E56" s="277"/>
      <c r="F56" s="277"/>
      <c r="G56" s="277"/>
      <c r="H56" s="277"/>
      <c r="I56" s="277"/>
      <c r="J56" s="277"/>
    </row>
    <row r="57" ht="30.75" customHeight="1" spans="1:10">
      <c r="A57" s="277" t="s">
        <v>189</v>
      </c>
      <c r="B57" s="277"/>
      <c r="C57" s="277"/>
      <c r="D57" s="277"/>
      <c r="E57" s="277"/>
      <c r="F57" s="277"/>
      <c r="G57" s="277"/>
      <c r="H57" s="277"/>
      <c r="I57" s="277"/>
      <c r="J57" s="277"/>
    </row>
    <row r="58" ht="21" customHeight="1" spans="1:10">
      <c r="A58" s="280" t="s">
        <v>190</v>
      </c>
      <c r="B58" s="280"/>
      <c r="C58" s="280"/>
      <c r="D58" s="280"/>
      <c r="E58" s="280"/>
      <c r="F58" s="280"/>
      <c r="G58" s="280"/>
      <c r="H58" s="280"/>
      <c r="I58" s="280"/>
      <c r="J58" s="280"/>
    </row>
    <row r="59" spans="1:10">
      <c r="A59" s="277" t="s">
        <v>191</v>
      </c>
      <c r="B59" s="277"/>
      <c r="C59" s="277"/>
      <c r="D59" s="277"/>
      <c r="E59" s="277"/>
      <c r="F59" s="277"/>
      <c r="G59" s="277"/>
      <c r="H59" s="277"/>
      <c r="I59" s="277"/>
      <c r="J59" s="277"/>
    </row>
    <row r="60" ht="33" customHeight="1" spans="1:10">
      <c r="A60" s="280" t="s">
        <v>192</v>
      </c>
      <c r="B60" s="280"/>
      <c r="C60" s="280"/>
      <c r="D60" s="280"/>
      <c r="E60" s="280"/>
      <c r="F60" s="280"/>
      <c r="G60" s="280"/>
      <c r="H60" s="280"/>
      <c r="I60" s="280"/>
      <c r="J60" s="280"/>
    </row>
  </sheetData>
  <mergeCells count="31">
    <mergeCell ref="A2:J2"/>
    <mergeCell ref="G4:J4"/>
    <mergeCell ref="A45:B45"/>
    <mergeCell ref="C45:D45"/>
    <mergeCell ref="H45:I45"/>
    <mergeCell ref="A46:B46"/>
    <mergeCell ref="C46:D46"/>
    <mergeCell ref="H46:I46"/>
    <mergeCell ref="A48:B48"/>
    <mergeCell ref="C48:D48"/>
    <mergeCell ref="H48:I48"/>
    <mergeCell ref="C49:D49"/>
    <mergeCell ref="H49:I49"/>
    <mergeCell ref="A53:J53"/>
    <mergeCell ref="A54:J54"/>
    <mergeCell ref="A55:J55"/>
    <mergeCell ref="A56:J56"/>
    <mergeCell ref="A57:J57"/>
    <mergeCell ref="A58:J58"/>
    <mergeCell ref="A59:J59"/>
    <mergeCell ref="A60:J60"/>
    <mergeCell ref="A4:A5"/>
    <mergeCell ref="A11:A12"/>
    <mergeCell ref="A13:A14"/>
    <mergeCell ref="A27:A28"/>
    <mergeCell ref="A36:A37"/>
    <mergeCell ref="B4:B5"/>
    <mergeCell ref="C4:C5"/>
    <mergeCell ref="D4:D5"/>
    <mergeCell ref="E4:E5"/>
    <mergeCell ref="F4:F5"/>
  </mergeCells>
  <printOptions horizontalCentered="1"/>
  <pageMargins left="0.78740157480315" right="0.393700787401575" top="0.393700787401575" bottom="0.196850393700787" header="0" footer="0"/>
  <pageSetup paperSize="9" scale="50" firstPageNumber="4" orientation="portrait" useFirstPageNumber="1"/>
  <headerFooter>
    <oddHeader>&amp;C&amp;"Times New Roman,обычный"&amp;P</oddHeader>
  </headerFooter>
  <rowBreaks count="2" manualBreakCount="2">
    <brk id="33" max="9" man="1"/>
    <brk id="60"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6"/>
  <sheetViews>
    <sheetView view="pageBreakPreview" zoomScale="70" zoomScaleNormal="62" workbookViewId="0">
      <selection activeCell="O59" sqref="O59"/>
    </sheetView>
  </sheetViews>
  <sheetFormatPr defaultColWidth="9" defaultRowHeight="13.2"/>
  <cols>
    <col min="1" max="1" width="5.13888888888889" style="2" customWidth="1"/>
    <col min="2" max="2" width="10.4259259259259" style="2" customWidth="1"/>
    <col min="3" max="3" width="9.13888888888889" style="2"/>
    <col min="4" max="4" width="6.85185185185185" style="2" customWidth="1"/>
    <col min="5" max="5" width="6.71296296296296" style="2" customWidth="1"/>
    <col min="6" max="6" width="7.57407407407407" style="2" customWidth="1"/>
    <col min="7" max="7" width="6.71296296296296" style="2" customWidth="1"/>
    <col min="8" max="8" width="16.8518518518519" style="2" customWidth="1"/>
    <col min="9" max="9" width="9.13888888888889" style="2"/>
    <col min="10" max="10" width="9.85185185185185" style="2" customWidth="1"/>
    <col min="11" max="11" width="6.28703703703704" style="2" customWidth="1"/>
    <col min="12" max="12" width="17" style="3" customWidth="1"/>
    <col min="13" max="13" width="16.8518518518519" style="3" customWidth="1"/>
    <col min="14" max="14" width="16" style="3" customWidth="1"/>
    <col min="15" max="15" width="18.712962962963" style="3" customWidth="1"/>
    <col min="16" max="16" width="11" style="2" customWidth="1"/>
    <col min="17" max="17" width="18" style="2" customWidth="1"/>
    <col min="18" max="16384" width="9.13888888888889" style="2"/>
  </cols>
  <sheetData>
    <row r="1" ht="29.25" customHeight="1" spans="13:15">
      <c r="M1" s="200"/>
      <c r="N1" s="200"/>
      <c r="O1" s="200"/>
    </row>
    <row r="2" ht="13.8" spans="13:15">
      <c r="M2" s="201"/>
      <c r="N2" s="201"/>
      <c r="O2" s="201"/>
    </row>
    <row r="3" ht="13.8" spans="13:13">
      <c r="M3" s="201"/>
    </row>
    <row r="4" ht="13.8" spans="13:13">
      <c r="M4" s="201"/>
    </row>
    <row r="5" ht="13.8" spans="13:13">
      <c r="M5" s="201"/>
    </row>
    <row r="6" ht="13.8" spans="13:13">
      <c r="M6" s="201"/>
    </row>
    <row r="9" ht="17.4" spans="2:15">
      <c r="B9" s="4" t="s">
        <v>193</v>
      </c>
      <c r="C9" s="4"/>
      <c r="D9" s="4"/>
      <c r="E9" s="4"/>
      <c r="F9" s="4"/>
      <c r="G9" s="4"/>
      <c r="H9" s="4"/>
      <c r="I9" s="4"/>
      <c r="J9" s="4"/>
      <c r="K9" s="4"/>
      <c r="L9" s="4"/>
      <c r="M9" s="4"/>
      <c r="N9" s="4"/>
      <c r="O9" s="4"/>
    </row>
    <row r="10" ht="17.4" spans="2:15">
      <c r="B10" s="4" t="s">
        <v>194</v>
      </c>
      <c r="C10" s="4"/>
      <c r="D10" s="4"/>
      <c r="E10" s="4"/>
      <c r="F10" s="4"/>
      <c r="G10" s="4"/>
      <c r="H10" s="4"/>
      <c r="I10" s="4"/>
      <c r="J10" s="4"/>
      <c r="K10" s="4"/>
      <c r="L10" s="4"/>
      <c r="M10" s="4"/>
      <c r="N10" s="4"/>
      <c r="O10" s="4"/>
    </row>
    <row r="11" ht="17.4" spans="2:15">
      <c r="B11" s="4" t="s">
        <v>195</v>
      </c>
      <c r="C11" s="4"/>
      <c r="D11" s="4"/>
      <c r="E11" s="4"/>
      <c r="F11" s="4"/>
      <c r="G11" s="4"/>
      <c r="H11" s="4"/>
      <c r="I11" s="4"/>
      <c r="J11" s="4"/>
      <c r="K11" s="4"/>
      <c r="L11" s="4"/>
      <c r="M11" s="4"/>
      <c r="N11" s="4"/>
      <c r="O11" s="4"/>
    </row>
    <row r="12" ht="2.25" customHeight="1" spans="2:15">
      <c r="B12" s="5"/>
      <c r="C12" s="5"/>
      <c r="D12" s="5"/>
      <c r="E12" s="5"/>
      <c r="F12" s="5"/>
      <c r="G12" s="5"/>
      <c r="H12" s="5"/>
      <c r="I12" s="5"/>
      <c r="J12" s="5"/>
      <c r="K12" s="5"/>
      <c r="L12" s="43"/>
      <c r="M12" s="43"/>
      <c r="N12" s="43"/>
      <c r="O12" s="43"/>
    </row>
    <row r="13" ht="19.5" customHeight="1" spans="1:15">
      <c r="A13" s="6" t="s">
        <v>196</v>
      </c>
      <c r="B13" s="188" t="s">
        <v>197</v>
      </c>
      <c r="C13" s="189"/>
      <c r="D13" s="189"/>
      <c r="E13" s="189"/>
      <c r="F13" s="189"/>
      <c r="G13" s="189"/>
      <c r="H13" s="189"/>
      <c r="I13" s="189"/>
      <c r="J13" s="189"/>
      <c r="K13" s="202"/>
      <c r="L13" s="203" t="s">
        <v>198</v>
      </c>
      <c r="M13" s="204"/>
      <c r="N13" s="204"/>
      <c r="O13" s="205"/>
    </row>
    <row r="14" ht="14.25" customHeight="1" spans="1:15">
      <c r="A14" s="7"/>
      <c r="B14" s="190"/>
      <c r="C14" s="191"/>
      <c r="D14" s="191"/>
      <c r="E14" s="191"/>
      <c r="F14" s="191"/>
      <c r="G14" s="191"/>
      <c r="H14" s="191"/>
      <c r="I14" s="191"/>
      <c r="J14" s="191"/>
      <c r="K14" s="206"/>
      <c r="L14" s="45" t="s">
        <v>199</v>
      </c>
      <c r="M14" s="207" t="s">
        <v>200</v>
      </c>
      <c r="N14" s="208"/>
      <c r="O14" s="209"/>
    </row>
    <row r="15" ht="28.5" customHeight="1" spans="1:15">
      <c r="A15" s="7"/>
      <c r="B15" s="190"/>
      <c r="C15" s="191"/>
      <c r="D15" s="191"/>
      <c r="E15" s="191"/>
      <c r="F15" s="191"/>
      <c r="G15" s="191"/>
      <c r="H15" s="191"/>
      <c r="I15" s="191"/>
      <c r="J15" s="191"/>
      <c r="K15" s="206"/>
      <c r="L15" s="47"/>
      <c r="M15" s="48" t="s">
        <v>201</v>
      </c>
      <c r="N15" s="48" t="s">
        <v>202</v>
      </c>
      <c r="O15" s="48" t="s">
        <v>203</v>
      </c>
    </row>
    <row r="16" ht="27" customHeight="1" spans="1:15">
      <c r="A16" s="7"/>
      <c r="B16" s="192"/>
      <c r="C16" s="193"/>
      <c r="D16" s="193"/>
      <c r="E16" s="193"/>
      <c r="F16" s="193"/>
      <c r="G16" s="193"/>
      <c r="H16" s="193"/>
      <c r="I16" s="193"/>
      <c r="J16" s="193"/>
      <c r="K16" s="210"/>
      <c r="L16" s="49"/>
      <c r="M16" s="51"/>
      <c r="N16" s="51"/>
      <c r="O16" s="51"/>
    </row>
    <row r="17" ht="30" customHeight="1" spans="1:15">
      <c r="A17" s="8"/>
      <c r="B17" s="11"/>
      <c r="C17" s="12"/>
      <c r="D17" s="12"/>
      <c r="E17" s="12"/>
      <c r="F17" s="12"/>
      <c r="G17" s="12"/>
      <c r="H17" s="12"/>
      <c r="I17" s="12"/>
      <c r="J17" s="12"/>
      <c r="K17" s="54"/>
      <c r="L17" s="211"/>
      <c r="M17" s="55"/>
      <c r="N17" s="55"/>
      <c r="O17" s="55"/>
    </row>
    <row r="18" ht="18.75" customHeight="1" spans="1:15">
      <c r="A18" s="8">
        <v>120</v>
      </c>
      <c r="B18" s="14" t="s">
        <v>204</v>
      </c>
      <c r="C18" s="15"/>
      <c r="D18" s="15"/>
      <c r="E18" s="15"/>
      <c r="F18" s="15"/>
      <c r="G18" s="15"/>
      <c r="H18" s="15"/>
      <c r="I18" s="15"/>
      <c r="J18" s="15"/>
      <c r="K18" s="57"/>
      <c r="L18" s="211">
        <f>M18+N18+O18</f>
        <v>5000</v>
      </c>
      <c r="M18" s="212">
        <f>M22</f>
        <v>0</v>
      </c>
      <c r="N18" s="212">
        <f t="shared" ref="N18" si="0">N22</f>
        <v>0</v>
      </c>
      <c r="O18" s="212">
        <f>O21+O22</f>
        <v>5000</v>
      </c>
    </row>
    <row r="19" ht="15.75" customHeight="1" spans="1:15">
      <c r="A19" s="8"/>
      <c r="B19" s="16" t="s">
        <v>205</v>
      </c>
      <c r="C19" s="17"/>
      <c r="D19" s="17"/>
      <c r="E19" s="17"/>
      <c r="F19" s="17"/>
      <c r="G19" s="17"/>
      <c r="H19" s="17"/>
      <c r="I19" s="17"/>
      <c r="J19" s="17"/>
      <c r="K19" s="17"/>
      <c r="L19" s="211"/>
      <c r="M19" s="213"/>
      <c r="N19" s="213"/>
      <c r="O19" s="58"/>
    </row>
    <row r="20" ht="36.75" customHeight="1" spans="1:15">
      <c r="A20" s="8"/>
      <c r="B20" s="20" t="s">
        <v>206</v>
      </c>
      <c r="C20" s="21"/>
      <c r="D20" s="21"/>
      <c r="E20" s="21"/>
      <c r="F20" s="21"/>
      <c r="G20" s="60"/>
      <c r="H20" s="20" t="s">
        <v>207</v>
      </c>
      <c r="I20" s="20" t="s">
        <v>208</v>
      </c>
      <c r="J20" s="21"/>
      <c r="K20" s="60"/>
      <c r="L20" s="211"/>
      <c r="M20" s="213"/>
      <c r="N20" s="213"/>
      <c r="O20" s="59"/>
    </row>
    <row r="21" ht="30.75" customHeight="1" spans="1:15">
      <c r="A21" s="8"/>
      <c r="B21" s="20" t="s">
        <v>209</v>
      </c>
      <c r="C21" s="21"/>
      <c r="D21" s="21"/>
      <c r="E21" s="21"/>
      <c r="F21" s="21"/>
      <c r="G21" s="60"/>
      <c r="H21" s="194">
        <f>O21/I21</f>
        <v>68.4931506849315</v>
      </c>
      <c r="I21" s="20">
        <v>73</v>
      </c>
      <c r="J21" s="21"/>
      <c r="K21" s="60"/>
      <c r="L21" s="211">
        <f>O21</f>
        <v>5000</v>
      </c>
      <c r="M21" s="213"/>
      <c r="N21" s="213"/>
      <c r="O21" s="59">
        <v>5000</v>
      </c>
    </row>
    <row r="22" ht="27.75" customHeight="1" spans="1:15">
      <c r="A22" s="8"/>
      <c r="B22" s="20" t="s">
        <v>210</v>
      </c>
      <c r="C22" s="21"/>
      <c r="D22" s="21"/>
      <c r="E22" s="21"/>
      <c r="F22" s="21"/>
      <c r="G22" s="21"/>
      <c r="H22" s="7"/>
      <c r="I22" s="21"/>
      <c r="J22" s="21"/>
      <c r="K22" s="60"/>
      <c r="L22" s="211"/>
      <c r="M22" s="213"/>
      <c r="N22" s="213"/>
      <c r="O22" s="59"/>
    </row>
    <row r="23" ht="33" customHeight="1" spans="1:16">
      <c r="A23" s="8">
        <v>130</v>
      </c>
      <c r="B23" s="14" t="s">
        <v>211</v>
      </c>
      <c r="C23" s="15"/>
      <c r="D23" s="15"/>
      <c r="E23" s="15"/>
      <c r="F23" s="15"/>
      <c r="G23" s="15"/>
      <c r="H23" s="15"/>
      <c r="I23" s="15"/>
      <c r="J23" s="15"/>
      <c r="K23" s="57"/>
      <c r="L23" s="211">
        <f>L24+L25</f>
        <v>33285728.43</v>
      </c>
      <c r="M23" s="214">
        <f>M24</f>
        <v>26924728.43</v>
      </c>
      <c r="N23" s="214">
        <f>N24</f>
        <v>0</v>
      </c>
      <c r="O23" s="212">
        <f>O25</f>
        <v>6361000</v>
      </c>
      <c r="P23" s="140"/>
    </row>
    <row r="24" ht="35.25" customHeight="1" spans="1:16">
      <c r="A24" s="8"/>
      <c r="B24" s="143" t="s">
        <v>212</v>
      </c>
      <c r="C24" s="195"/>
      <c r="D24" s="195"/>
      <c r="E24" s="195"/>
      <c r="F24" s="195"/>
      <c r="G24" s="195"/>
      <c r="H24" s="195"/>
      <c r="I24" s="195"/>
      <c r="J24" s="195"/>
      <c r="K24" s="24"/>
      <c r="L24" s="211">
        <f>M24+N24+O24</f>
        <v>26924728.43</v>
      </c>
      <c r="M24" s="59">
        <v>26924728.43</v>
      </c>
      <c r="N24" s="55"/>
      <c r="O24" s="55"/>
      <c r="P24" s="105"/>
    </row>
    <row r="25" ht="36" customHeight="1" spans="1:15">
      <c r="A25" s="23"/>
      <c r="B25" s="143" t="s">
        <v>213</v>
      </c>
      <c r="C25" s="195"/>
      <c r="D25" s="195"/>
      <c r="E25" s="195"/>
      <c r="F25" s="195"/>
      <c r="G25" s="195"/>
      <c r="H25" s="195"/>
      <c r="I25" s="195"/>
      <c r="J25" s="195"/>
      <c r="K25" s="24"/>
      <c r="L25" s="211">
        <f>M25+N25+O25</f>
        <v>6361000</v>
      </c>
      <c r="M25" s="59">
        <f>M28+M31+M34+M37</f>
        <v>0</v>
      </c>
      <c r="N25" s="59">
        <f t="shared" ref="N25" si="1">N28+N31+N34+N37</f>
        <v>0</v>
      </c>
      <c r="O25" s="59">
        <f>O26+O31+O35</f>
        <v>6361000</v>
      </c>
    </row>
    <row r="26" ht="29.25" customHeight="1" spans="1:15">
      <c r="A26" s="23"/>
      <c r="B26" s="20" t="s">
        <v>214</v>
      </c>
      <c r="C26" s="21"/>
      <c r="D26" s="21"/>
      <c r="E26" s="21"/>
      <c r="F26" s="21"/>
      <c r="G26" s="21"/>
      <c r="H26" s="21"/>
      <c r="I26" s="21"/>
      <c r="J26" s="21"/>
      <c r="K26" s="60"/>
      <c r="L26" s="211"/>
      <c r="M26" s="59"/>
      <c r="N26" s="59"/>
      <c r="O26" s="59">
        <v>2171000</v>
      </c>
    </row>
    <row r="27" ht="36" customHeight="1" spans="1:15">
      <c r="A27" s="27"/>
      <c r="B27" s="36" t="s">
        <v>215</v>
      </c>
      <c r="C27" s="37"/>
      <c r="D27" s="37"/>
      <c r="E27" s="37"/>
      <c r="F27" s="37"/>
      <c r="G27" s="37"/>
      <c r="H27" s="33" t="s">
        <v>216</v>
      </c>
      <c r="I27" s="37" t="s">
        <v>217</v>
      </c>
      <c r="J27" s="37"/>
      <c r="K27" s="32"/>
      <c r="L27" s="211"/>
      <c r="M27" s="59"/>
      <c r="N27" s="59"/>
      <c r="O27" s="59"/>
    </row>
    <row r="28" ht="24" customHeight="1" spans="1:15">
      <c r="A28" s="23"/>
      <c r="B28" s="20" t="s">
        <v>218</v>
      </c>
      <c r="C28" s="21"/>
      <c r="D28" s="21"/>
      <c r="E28" s="21"/>
      <c r="F28" s="21"/>
      <c r="G28" s="21"/>
      <c r="H28" s="196">
        <v>140</v>
      </c>
      <c r="I28" s="215">
        <f>O28/H28</f>
        <v>0</v>
      </c>
      <c r="J28" s="215"/>
      <c r="K28" s="216"/>
      <c r="L28" s="211">
        <f>O28</f>
        <v>0</v>
      </c>
      <c r="M28" s="59"/>
      <c r="N28" s="59"/>
      <c r="O28" s="59"/>
    </row>
    <row r="29" ht="26.25" customHeight="1" spans="1:15">
      <c r="A29" s="23"/>
      <c r="B29" s="20" t="s">
        <v>219</v>
      </c>
      <c r="C29" s="21"/>
      <c r="D29" s="21"/>
      <c r="E29" s="21"/>
      <c r="F29" s="21"/>
      <c r="G29" s="21"/>
      <c r="H29" s="21"/>
      <c r="I29" s="21"/>
      <c r="J29" s="21"/>
      <c r="K29" s="60"/>
      <c r="L29" s="211"/>
      <c r="M29" s="59"/>
      <c r="N29" s="59"/>
      <c r="O29" s="59">
        <f>O31</f>
        <v>4180000</v>
      </c>
    </row>
    <row r="30" ht="63" customHeight="1" spans="1:15">
      <c r="A30" s="27"/>
      <c r="B30" s="36" t="s">
        <v>215</v>
      </c>
      <c r="C30" s="37"/>
      <c r="D30" s="37"/>
      <c r="E30" s="37"/>
      <c r="F30" s="37"/>
      <c r="G30" s="37"/>
      <c r="H30" s="33" t="s">
        <v>220</v>
      </c>
      <c r="I30" s="37" t="s">
        <v>221</v>
      </c>
      <c r="J30" s="37"/>
      <c r="K30" s="32"/>
      <c r="L30" s="211"/>
      <c r="M30" s="59"/>
      <c r="N30" s="59"/>
      <c r="O30" s="59"/>
    </row>
    <row r="31" ht="30" customHeight="1" spans="1:15">
      <c r="A31" s="27"/>
      <c r="B31" s="20" t="s">
        <v>222</v>
      </c>
      <c r="C31" s="21"/>
      <c r="D31" s="21"/>
      <c r="E31" s="21"/>
      <c r="F31" s="21"/>
      <c r="G31" s="21"/>
      <c r="H31" s="25">
        <v>122</v>
      </c>
      <c r="I31" s="217">
        <f>O31/H31</f>
        <v>34262.2950819672</v>
      </c>
      <c r="J31" s="217"/>
      <c r="K31" s="218"/>
      <c r="L31" s="211">
        <f>O31</f>
        <v>4180000</v>
      </c>
      <c r="M31" s="59"/>
      <c r="N31" s="59"/>
      <c r="O31" s="59">
        <v>4180000</v>
      </c>
    </row>
    <row r="32" ht="24" customHeight="1" spans="1:15">
      <c r="A32" s="27"/>
      <c r="B32" s="20" t="s">
        <v>223</v>
      </c>
      <c r="C32" s="21"/>
      <c r="D32" s="21"/>
      <c r="E32" s="21"/>
      <c r="F32" s="21"/>
      <c r="G32" s="21"/>
      <c r="H32" s="21"/>
      <c r="I32" s="21"/>
      <c r="J32" s="21"/>
      <c r="K32" s="60"/>
      <c r="L32" s="211"/>
      <c r="M32" s="59"/>
      <c r="N32" s="59"/>
      <c r="O32" s="59"/>
    </row>
    <row r="33" ht="21.75" customHeight="1" spans="1:15">
      <c r="A33" s="27"/>
      <c r="B33" s="36" t="s">
        <v>215</v>
      </c>
      <c r="C33" s="37"/>
      <c r="D33" s="37"/>
      <c r="E33" s="37"/>
      <c r="F33" s="37"/>
      <c r="G33" s="37"/>
      <c r="H33" s="33" t="s">
        <v>207</v>
      </c>
      <c r="I33" s="37" t="s">
        <v>224</v>
      </c>
      <c r="J33" s="37"/>
      <c r="K33" s="32"/>
      <c r="L33" s="211"/>
      <c r="M33" s="59"/>
      <c r="N33" s="59"/>
      <c r="O33" s="59"/>
    </row>
    <row r="34" ht="24.75" customHeight="1" spans="1:15">
      <c r="A34" s="27"/>
      <c r="B34" s="20"/>
      <c r="C34" s="21"/>
      <c r="D34" s="21"/>
      <c r="E34" s="21"/>
      <c r="F34" s="21"/>
      <c r="G34" s="21"/>
      <c r="H34" s="25"/>
      <c r="I34" s="21"/>
      <c r="J34" s="21"/>
      <c r="K34" s="60"/>
      <c r="L34" s="211"/>
      <c r="M34" s="59"/>
      <c r="N34" s="59"/>
      <c r="O34" s="59"/>
    </row>
    <row r="35" ht="24.75" customHeight="1" spans="1:15">
      <c r="A35" s="23"/>
      <c r="B35" s="20" t="s">
        <v>225</v>
      </c>
      <c r="C35" s="21"/>
      <c r="D35" s="21"/>
      <c r="E35" s="21"/>
      <c r="F35" s="21"/>
      <c r="G35" s="21"/>
      <c r="H35" s="21"/>
      <c r="I35" s="21"/>
      <c r="J35" s="21"/>
      <c r="K35" s="60"/>
      <c r="L35" s="211"/>
      <c r="M35" s="59"/>
      <c r="N35" s="59"/>
      <c r="O35" s="59">
        <f>O37</f>
        <v>10000</v>
      </c>
    </row>
    <row r="36" ht="23.25" customHeight="1" spans="1:15">
      <c r="A36" s="27"/>
      <c r="B36" s="36" t="s">
        <v>215</v>
      </c>
      <c r="C36" s="37"/>
      <c r="D36" s="37"/>
      <c r="E36" s="37"/>
      <c r="F36" s="37"/>
      <c r="G36" s="37"/>
      <c r="H36" s="33" t="s">
        <v>207</v>
      </c>
      <c r="I36" s="37" t="s">
        <v>224</v>
      </c>
      <c r="J36" s="37"/>
      <c r="K36" s="32"/>
      <c r="L36" s="211"/>
      <c r="M36" s="59"/>
      <c r="N36" s="59"/>
      <c r="O36" s="59"/>
    </row>
    <row r="37" ht="24" customHeight="1" spans="1:15">
      <c r="A37" s="23"/>
      <c r="B37" s="20" t="s">
        <v>226</v>
      </c>
      <c r="C37" s="21"/>
      <c r="D37" s="21"/>
      <c r="E37" s="21"/>
      <c r="F37" s="21"/>
      <c r="G37" s="21"/>
      <c r="H37" s="25"/>
      <c r="I37" s="21"/>
      <c r="J37" s="21"/>
      <c r="K37" s="60"/>
      <c r="L37" s="211"/>
      <c r="M37" s="59"/>
      <c r="N37" s="59"/>
      <c r="O37" s="59">
        <v>10000</v>
      </c>
    </row>
    <row r="38" ht="24" customHeight="1" spans="1:15">
      <c r="A38" s="8">
        <v>140</v>
      </c>
      <c r="B38" s="14" t="s">
        <v>227</v>
      </c>
      <c r="C38" s="15"/>
      <c r="D38" s="15"/>
      <c r="E38" s="15"/>
      <c r="F38" s="15"/>
      <c r="G38" s="15"/>
      <c r="H38" s="15"/>
      <c r="I38" s="15"/>
      <c r="J38" s="15"/>
      <c r="K38" s="57"/>
      <c r="L38" s="211">
        <f>M38+N38+O38</f>
        <v>0</v>
      </c>
      <c r="M38" s="219">
        <f>M40</f>
        <v>0</v>
      </c>
      <c r="N38" s="219">
        <f t="shared" ref="N38:O38" si="2">N40</f>
        <v>0</v>
      </c>
      <c r="O38" s="219">
        <f t="shared" si="2"/>
        <v>0</v>
      </c>
    </row>
    <row r="39" ht="21.75" customHeight="1" spans="1:15">
      <c r="A39" s="8"/>
      <c r="B39" s="16" t="s">
        <v>205</v>
      </c>
      <c r="C39" s="17"/>
      <c r="D39" s="17"/>
      <c r="E39" s="17"/>
      <c r="F39" s="17"/>
      <c r="G39" s="17"/>
      <c r="H39" s="17"/>
      <c r="I39" s="17"/>
      <c r="J39" s="17"/>
      <c r="K39" s="17"/>
      <c r="L39" s="211"/>
      <c r="M39" s="59"/>
      <c r="N39" s="59"/>
      <c r="O39" s="59"/>
    </row>
    <row r="40" ht="32.25" customHeight="1" spans="1:15">
      <c r="A40" s="8"/>
      <c r="B40" s="26" t="s">
        <v>228</v>
      </c>
      <c r="C40" s="27"/>
      <c r="D40" s="27"/>
      <c r="E40" s="27"/>
      <c r="F40" s="27"/>
      <c r="G40" s="27"/>
      <c r="H40" s="27"/>
      <c r="I40" s="27"/>
      <c r="J40" s="27"/>
      <c r="K40" s="27"/>
      <c r="L40" s="211"/>
      <c r="M40" s="59"/>
      <c r="N40" s="59"/>
      <c r="O40" s="59"/>
    </row>
    <row r="41" ht="19.5" customHeight="1" spans="1:15">
      <c r="A41" s="8">
        <v>150</v>
      </c>
      <c r="B41" s="14" t="s">
        <v>227</v>
      </c>
      <c r="C41" s="15"/>
      <c r="D41" s="15"/>
      <c r="E41" s="15"/>
      <c r="F41" s="15"/>
      <c r="G41" s="15"/>
      <c r="H41" s="15"/>
      <c r="I41" s="15"/>
      <c r="J41" s="15"/>
      <c r="K41" s="57"/>
      <c r="L41" s="211">
        <f>M41+N41+O41</f>
        <v>5000</v>
      </c>
      <c r="M41" s="219">
        <f>M44</f>
        <v>0</v>
      </c>
      <c r="N41" s="219">
        <f>N44+N43</f>
        <v>0</v>
      </c>
      <c r="O41" s="219">
        <f>O43+O44</f>
        <v>5000</v>
      </c>
    </row>
    <row r="42" ht="19.5" customHeight="1" spans="1:15">
      <c r="A42" s="8"/>
      <c r="B42" s="16" t="s">
        <v>205</v>
      </c>
      <c r="C42" s="17"/>
      <c r="D42" s="17"/>
      <c r="E42" s="17"/>
      <c r="F42" s="17"/>
      <c r="G42" s="17"/>
      <c r="H42" s="17"/>
      <c r="I42" s="17"/>
      <c r="J42" s="17"/>
      <c r="K42" s="17"/>
      <c r="L42" s="211"/>
      <c r="M42" s="59"/>
      <c r="N42" s="59"/>
      <c r="O42" s="59"/>
    </row>
    <row r="43" ht="19.5" customHeight="1" spans="1:15">
      <c r="A43" s="8"/>
      <c r="B43" s="34" t="s">
        <v>229</v>
      </c>
      <c r="C43" s="35"/>
      <c r="D43" s="35"/>
      <c r="E43" s="35"/>
      <c r="F43" s="35"/>
      <c r="G43" s="35"/>
      <c r="H43" s="35"/>
      <c r="I43" s="35"/>
      <c r="J43" s="35"/>
      <c r="K43" s="42"/>
      <c r="L43" s="211">
        <f>O43</f>
        <v>5000</v>
      </c>
      <c r="M43" s="59"/>
      <c r="N43" s="59"/>
      <c r="O43" s="59">
        <v>5000</v>
      </c>
    </row>
    <row r="44" ht="19.5" customHeight="1" spans="1:15">
      <c r="A44" s="8"/>
      <c r="B44" s="26" t="s">
        <v>230</v>
      </c>
      <c r="C44" s="27"/>
      <c r="D44" s="27"/>
      <c r="E44" s="27"/>
      <c r="F44" s="27"/>
      <c r="G44" s="27"/>
      <c r="H44" s="27"/>
      <c r="I44" s="27"/>
      <c r="J44" s="27"/>
      <c r="K44" s="27"/>
      <c r="L44" s="211">
        <f>N44</f>
        <v>0</v>
      </c>
      <c r="M44" s="59"/>
      <c r="N44" s="59"/>
      <c r="O44" s="59"/>
    </row>
    <row r="45" ht="22.5" customHeight="1" spans="1:15">
      <c r="A45" s="8">
        <v>180</v>
      </c>
      <c r="B45" s="14" t="s">
        <v>231</v>
      </c>
      <c r="C45" s="15"/>
      <c r="D45" s="15"/>
      <c r="E45" s="15"/>
      <c r="F45" s="15"/>
      <c r="G45" s="15"/>
      <c r="H45" s="15"/>
      <c r="I45" s="15"/>
      <c r="J45" s="15"/>
      <c r="K45" s="57"/>
      <c r="L45" s="211">
        <f>M45+N45+O45</f>
        <v>0</v>
      </c>
      <c r="M45" s="219">
        <f>M46+M49</f>
        <v>0</v>
      </c>
      <c r="N45" s="219">
        <f t="shared" ref="N45:O45" si="3">N46+N49</f>
        <v>0</v>
      </c>
      <c r="O45" s="219">
        <f t="shared" si="3"/>
        <v>0</v>
      </c>
    </row>
    <row r="46" ht="15.75" customHeight="1" spans="1:15">
      <c r="A46" s="8"/>
      <c r="B46" s="18" t="s">
        <v>232</v>
      </c>
      <c r="C46" s="19"/>
      <c r="D46" s="19"/>
      <c r="E46" s="19"/>
      <c r="F46" s="19"/>
      <c r="G46" s="19"/>
      <c r="H46" s="19"/>
      <c r="I46" s="19"/>
      <c r="J46" s="19"/>
      <c r="K46" s="26"/>
      <c r="L46" s="211"/>
      <c r="M46" s="219">
        <f>SUM(M47:M48)</f>
        <v>0</v>
      </c>
      <c r="N46" s="219">
        <f t="shared" ref="N46:O46" si="4">SUM(N47:N48)</f>
        <v>0</v>
      </c>
      <c r="O46" s="219">
        <f t="shared" si="4"/>
        <v>0</v>
      </c>
    </row>
    <row r="47" ht="15" customHeight="1" spans="1:15">
      <c r="A47" s="8"/>
      <c r="B47" s="118" t="s">
        <v>233</v>
      </c>
      <c r="C47" s="119"/>
      <c r="D47" s="119"/>
      <c r="E47" s="119"/>
      <c r="F47" s="119"/>
      <c r="G47" s="119"/>
      <c r="H47" s="119"/>
      <c r="I47" s="119"/>
      <c r="J47" s="119"/>
      <c r="K47" s="114"/>
      <c r="L47" s="211"/>
      <c r="M47" s="59"/>
      <c r="N47" s="59"/>
      <c r="O47" s="59"/>
    </row>
    <row r="48" ht="20.25" customHeight="1" spans="1:15">
      <c r="A48" s="8"/>
      <c r="B48" s="118" t="s">
        <v>234</v>
      </c>
      <c r="C48" s="119"/>
      <c r="D48" s="119"/>
      <c r="E48" s="119"/>
      <c r="F48" s="119"/>
      <c r="G48" s="119"/>
      <c r="H48" s="119"/>
      <c r="I48" s="119"/>
      <c r="J48" s="119"/>
      <c r="K48" s="114"/>
      <c r="L48" s="211"/>
      <c r="M48" s="59"/>
      <c r="N48" s="59"/>
      <c r="O48" s="59"/>
    </row>
    <row r="49" ht="31.5" customHeight="1" spans="1:15">
      <c r="A49" s="8"/>
      <c r="B49" s="18" t="s">
        <v>235</v>
      </c>
      <c r="C49" s="19"/>
      <c r="D49" s="19"/>
      <c r="E49" s="19"/>
      <c r="F49" s="19"/>
      <c r="G49" s="19"/>
      <c r="H49" s="19"/>
      <c r="I49" s="19"/>
      <c r="J49" s="19"/>
      <c r="K49" s="26"/>
      <c r="L49" s="211"/>
      <c r="M49" s="219">
        <f>SUM(M50)</f>
        <v>0</v>
      </c>
      <c r="N49" s="219">
        <f t="shared" ref="N49:O49" si="5">SUM(N50)</f>
        <v>0</v>
      </c>
      <c r="O49" s="219">
        <f t="shared" si="5"/>
        <v>0</v>
      </c>
    </row>
    <row r="50" ht="15.6" spans="1:15">
      <c r="A50" s="8"/>
      <c r="B50" s="20"/>
      <c r="C50" s="21"/>
      <c r="D50" s="21"/>
      <c r="E50" s="21"/>
      <c r="F50" s="21"/>
      <c r="G50" s="21"/>
      <c r="H50" s="21"/>
      <c r="I50" s="21"/>
      <c r="J50" s="21"/>
      <c r="K50" s="60"/>
      <c r="L50" s="211"/>
      <c r="M50" s="59"/>
      <c r="N50" s="59"/>
      <c r="O50" s="59"/>
    </row>
    <row r="51" ht="15.75" customHeight="1" spans="1:15">
      <c r="A51" s="8">
        <v>440</v>
      </c>
      <c r="B51" s="14" t="s">
        <v>236</v>
      </c>
      <c r="C51" s="15"/>
      <c r="D51" s="15"/>
      <c r="E51" s="15"/>
      <c r="F51" s="15"/>
      <c r="G51" s="15"/>
      <c r="H51" s="15"/>
      <c r="I51" s="15"/>
      <c r="J51" s="15"/>
      <c r="K51" s="57"/>
      <c r="L51" s="211">
        <f>M51+N51+O51</f>
        <v>0</v>
      </c>
      <c r="M51" s="219">
        <f>SUM(M52:M53)</f>
        <v>0</v>
      </c>
      <c r="N51" s="219">
        <f t="shared" ref="N51:O51" si="6">SUM(N52:N53)</f>
        <v>0</v>
      </c>
      <c r="O51" s="219">
        <f t="shared" si="6"/>
        <v>0</v>
      </c>
    </row>
    <row r="52" ht="19.5" customHeight="1" spans="1:15">
      <c r="A52" s="8"/>
      <c r="B52" s="16" t="s">
        <v>237</v>
      </c>
      <c r="C52" s="17"/>
      <c r="D52" s="17"/>
      <c r="E52" s="17"/>
      <c r="F52" s="17"/>
      <c r="G52" s="17"/>
      <c r="H52" s="17"/>
      <c r="I52" s="17"/>
      <c r="J52" s="17"/>
      <c r="K52" s="17"/>
      <c r="L52" s="211"/>
      <c r="M52" s="59"/>
      <c r="N52" s="59"/>
      <c r="O52" s="59"/>
    </row>
    <row r="53" ht="19.5" customHeight="1" spans="1:15">
      <c r="A53" s="8"/>
      <c r="B53" s="16" t="s">
        <v>238</v>
      </c>
      <c r="C53" s="17"/>
      <c r="D53" s="17"/>
      <c r="E53" s="17"/>
      <c r="F53" s="17"/>
      <c r="G53" s="17"/>
      <c r="H53" s="17"/>
      <c r="I53" s="17"/>
      <c r="J53" s="17"/>
      <c r="K53" s="17"/>
      <c r="L53" s="211"/>
      <c r="M53" s="59"/>
      <c r="N53" s="59"/>
      <c r="O53" s="59"/>
    </row>
    <row r="54" ht="19.5" customHeight="1" spans="1:15">
      <c r="A54" s="8">
        <v>510</v>
      </c>
      <c r="B54" s="11" t="s">
        <v>239</v>
      </c>
      <c r="C54" s="12"/>
      <c r="D54" s="12"/>
      <c r="E54" s="12"/>
      <c r="F54" s="12"/>
      <c r="G54" s="12"/>
      <c r="H54" s="12"/>
      <c r="I54" s="12"/>
      <c r="J54" s="12"/>
      <c r="K54" s="54"/>
      <c r="L54" s="211">
        <f>M54+N54+O54</f>
        <v>0</v>
      </c>
      <c r="M54" s="219">
        <f>M55</f>
        <v>0</v>
      </c>
      <c r="N54" s="219">
        <f t="shared" ref="N54:O54" si="7">N55</f>
        <v>0</v>
      </c>
      <c r="O54" s="219">
        <f t="shared" si="7"/>
        <v>0</v>
      </c>
    </row>
    <row r="55" ht="30.75" customHeight="1" spans="1:15">
      <c r="A55" s="8"/>
      <c r="B55" s="18" t="s">
        <v>240</v>
      </c>
      <c r="C55" s="19"/>
      <c r="D55" s="19"/>
      <c r="E55" s="19"/>
      <c r="F55" s="19"/>
      <c r="G55" s="19"/>
      <c r="H55" s="19"/>
      <c r="I55" s="19"/>
      <c r="J55" s="19"/>
      <c r="K55" s="26"/>
      <c r="L55" s="211">
        <f>M55</f>
        <v>0</v>
      </c>
      <c r="M55" s="55">
        <v>0</v>
      </c>
      <c r="N55" s="59"/>
      <c r="O55" s="59"/>
    </row>
    <row r="56" ht="19.5" customHeight="1" spans="1:15">
      <c r="A56" s="8"/>
      <c r="B56" s="28"/>
      <c r="C56" s="29"/>
      <c r="D56" s="29"/>
      <c r="E56" s="29"/>
      <c r="F56" s="29"/>
      <c r="G56" s="29"/>
      <c r="H56" s="29"/>
      <c r="I56" s="29"/>
      <c r="J56" s="29"/>
      <c r="K56" s="22"/>
      <c r="L56" s="211"/>
      <c r="M56" s="55"/>
      <c r="N56" s="59"/>
      <c r="O56" s="59"/>
    </row>
    <row r="57" ht="19.5" customHeight="1" spans="1:15">
      <c r="A57" s="8"/>
      <c r="B57" s="9"/>
      <c r="C57" s="10"/>
      <c r="D57" s="10"/>
      <c r="E57" s="10"/>
      <c r="F57" s="10"/>
      <c r="G57" s="10"/>
      <c r="H57" s="10"/>
      <c r="I57" s="10"/>
      <c r="J57" s="10"/>
      <c r="K57" s="10"/>
      <c r="L57" s="211"/>
      <c r="M57" s="55"/>
      <c r="N57" s="55"/>
      <c r="O57" s="55"/>
    </row>
    <row r="58" ht="19.5" customHeight="1" spans="1:17">
      <c r="A58" s="197" t="s">
        <v>199</v>
      </c>
      <c r="B58" s="198"/>
      <c r="C58" s="198"/>
      <c r="D58" s="198"/>
      <c r="E58" s="198"/>
      <c r="F58" s="198"/>
      <c r="G58" s="198"/>
      <c r="H58" s="198"/>
      <c r="I58" s="198"/>
      <c r="J58" s="198"/>
      <c r="K58" s="220"/>
      <c r="L58" s="221">
        <f>L18+L23+L41+L45+L51+L54</f>
        <v>33295728.43</v>
      </c>
      <c r="M58" s="221">
        <f>M18+M23+M41+M45+M51+M54</f>
        <v>26924728.43</v>
      </c>
      <c r="N58" s="221">
        <f>N18+N23+N41+N45+N51+N54</f>
        <v>0</v>
      </c>
      <c r="O58" s="221">
        <f>O18+O23+O41+O45+O51+O54+O38</f>
        <v>6371000</v>
      </c>
      <c r="Q58" s="105">
        <f>M58-M55</f>
        <v>26924728.43</v>
      </c>
    </row>
    <row r="59" ht="19.5" customHeight="1" spans="1:15">
      <c r="A59" s="199"/>
      <c r="B59" s="199"/>
      <c r="C59" s="199"/>
      <c r="D59" s="199"/>
      <c r="E59" s="199"/>
      <c r="F59" s="199"/>
      <c r="G59" s="199"/>
      <c r="H59" s="199"/>
      <c r="I59" s="199"/>
      <c r="J59" s="199"/>
      <c r="K59" s="199"/>
      <c r="L59" s="222"/>
      <c r="M59" s="222"/>
      <c r="N59" s="222"/>
      <c r="O59" s="222"/>
    </row>
    <row r="60" ht="33.75" customHeight="1" spans="1:15">
      <c r="A60" s="163" t="s">
        <v>241</v>
      </c>
      <c r="B60" s="164"/>
      <c r="C60" s="164"/>
      <c r="D60" s="164"/>
      <c r="E60" s="164"/>
      <c r="F60" s="164"/>
      <c r="G60" s="164"/>
      <c r="H60" s="175"/>
      <c r="I60" s="173"/>
      <c r="J60" s="173"/>
      <c r="K60" s="173"/>
      <c r="L60" s="43"/>
      <c r="M60" s="43"/>
      <c r="N60" s="43"/>
      <c r="O60" s="43"/>
    </row>
    <row r="61" ht="33.75" customHeight="1" spans="1:15">
      <c r="A61" s="166"/>
      <c r="B61" s="166"/>
      <c r="C61" s="166"/>
      <c r="D61" s="166"/>
      <c r="E61" s="166"/>
      <c r="F61" s="166"/>
      <c r="G61" s="166"/>
      <c r="H61" s="166"/>
      <c r="I61" s="166"/>
      <c r="J61" s="173"/>
      <c r="K61" s="173"/>
      <c r="L61" s="43"/>
      <c r="M61" s="43"/>
      <c r="N61" s="43"/>
      <c r="O61" s="43"/>
    </row>
    <row r="62" ht="15.75" customHeight="1" spans="1:15">
      <c r="A62" s="167" t="s">
        <v>242</v>
      </c>
      <c r="B62" s="5"/>
      <c r="C62" s="5"/>
      <c r="D62" s="5"/>
      <c r="E62" s="5"/>
      <c r="F62" s="168"/>
      <c r="G62" s="168"/>
      <c r="H62" s="168"/>
      <c r="I62" s="5"/>
      <c r="J62" s="168" t="s">
        <v>176</v>
      </c>
      <c r="K62" s="168"/>
      <c r="L62" s="168"/>
      <c r="M62" s="43"/>
      <c r="O62" s="43"/>
    </row>
    <row r="63" ht="16.8" spans="1:15">
      <c r="A63" s="169"/>
      <c r="B63" s="5"/>
      <c r="C63" s="5"/>
      <c r="D63" s="5"/>
      <c r="E63" s="5"/>
      <c r="F63" s="170" t="s">
        <v>179</v>
      </c>
      <c r="G63" s="170"/>
      <c r="H63" s="170"/>
      <c r="I63" s="5"/>
      <c r="J63" s="170" t="s">
        <v>180</v>
      </c>
      <c r="K63" s="170"/>
      <c r="L63" s="170"/>
      <c r="O63" s="43"/>
    </row>
    <row r="64" ht="7.5" customHeight="1" spans="1:15">
      <c r="A64" s="169"/>
      <c r="B64" s="5"/>
      <c r="C64" s="5"/>
      <c r="D64" s="5"/>
      <c r="E64" s="5"/>
      <c r="F64" s="171"/>
      <c r="G64" s="171"/>
      <c r="H64" s="171"/>
      <c r="I64" s="5"/>
      <c r="J64" s="171"/>
      <c r="K64" s="43"/>
      <c r="L64" s="43"/>
      <c r="O64" s="183"/>
    </row>
    <row r="65" ht="19.5" customHeight="1" spans="1:15">
      <c r="A65" s="172" t="s">
        <v>243</v>
      </c>
      <c r="B65" s="172"/>
      <c r="C65" s="5"/>
      <c r="D65" s="5"/>
      <c r="E65" s="5"/>
      <c r="F65" s="168"/>
      <c r="G65" s="168"/>
      <c r="H65" s="168"/>
      <c r="I65" s="173"/>
      <c r="J65" s="168" t="str">
        <f>'раздел 2'!H48</f>
        <v>Кочурова Н.С.</v>
      </c>
      <c r="K65" s="168"/>
      <c r="L65" s="168"/>
      <c r="O65" s="43"/>
    </row>
    <row r="66" spans="1:15">
      <c r="A66" s="171"/>
      <c r="B66" s="5"/>
      <c r="C66" s="5"/>
      <c r="D66" s="5"/>
      <c r="E66" s="5"/>
      <c r="F66" s="170" t="s">
        <v>179</v>
      </c>
      <c r="G66" s="170"/>
      <c r="H66" s="170"/>
      <c r="I66" s="5"/>
      <c r="J66" s="171" t="s">
        <v>180</v>
      </c>
      <c r="K66" s="171"/>
      <c r="L66" s="171"/>
      <c r="M66" s="43"/>
      <c r="O66" s="43"/>
    </row>
    <row r="67" ht="1.5" customHeight="1" spans="1:15">
      <c r="A67" s="171"/>
      <c r="B67" s="5"/>
      <c r="C67" s="5"/>
      <c r="D67" s="5"/>
      <c r="E67" s="5"/>
      <c r="F67" s="5"/>
      <c r="G67" s="171"/>
      <c r="H67" s="173"/>
      <c r="I67" s="5"/>
      <c r="J67" s="5"/>
      <c r="K67" s="43"/>
      <c r="L67" s="43"/>
      <c r="M67" s="43"/>
      <c r="O67" s="43"/>
    </row>
    <row r="68" ht="15.6" spans="1:15">
      <c r="A68" s="174">
        <f>'раздел 1'!H25</f>
        <v>45471</v>
      </c>
      <c r="B68" s="176"/>
      <c r="C68" s="175"/>
      <c r="D68" s="175"/>
      <c r="E68" s="175"/>
      <c r="F68" s="175"/>
      <c r="G68" s="175"/>
      <c r="H68" s="176"/>
      <c r="I68" s="184"/>
      <c r="J68" s="184"/>
      <c r="K68" s="185"/>
      <c r="L68" s="185"/>
      <c r="M68" s="43"/>
      <c r="O68" s="185"/>
    </row>
    <row r="69" ht="23.25" hidden="1" customHeight="1" spans="2:15">
      <c r="B69" s="175"/>
      <c r="C69" s="175"/>
      <c r="D69" s="175"/>
      <c r="E69" s="175"/>
      <c r="F69" s="175"/>
      <c r="G69" s="175"/>
      <c r="H69" s="175"/>
      <c r="I69" s="176"/>
      <c r="J69" s="184"/>
      <c r="K69" s="184"/>
      <c r="L69" s="185"/>
      <c r="M69" s="185"/>
      <c r="N69" s="185"/>
      <c r="O69" s="185"/>
    </row>
    <row r="70" hidden="1" spans="2:15">
      <c r="B70" s="5"/>
      <c r="C70" s="5"/>
      <c r="D70" s="5"/>
      <c r="E70" s="5"/>
      <c r="F70" s="5"/>
      <c r="G70" s="5"/>
      <c r="H70" s="171"/>
      <c r="I70" s="171"/>
      <c r="J70" s="5"/>
      <c r="K70" s="5"/>
      <c r="L70" s="43"/>
      <c r="M70" s="43">
        <f>48287700+6909</f>
        <v>48294609</v>
      </c>
      <c r="N70" s="43">
        <v>51732369</v>
      </c>
      <c r="O70" s="43"/>
    </row>
    <row r="71" hidden="1" spans="10:15">
      <c r="J71" s="186"/>
      <c r="K71" s="186"/>
      <c r="L71" s="187"/>
      <c r="M71" s="187" t="s">
        <v>244</v>
      </c>
      <c r="N71" s="187" t="s">
        <v>245</v>
      </c>
      <c r="O71" s="187"/>
    </row>
    <row r="72" hidden="1" spans="10:15">
      <c r="J72" s="186"/>
      <c r="K72" s="186"/>
      <c r="L72" s="187"/>
      <c r="M72" s="187">
        <v>44653700</v>
      </c>
      <c r="N72" s="187">
        <v>1903045.8</v>
      </c>
      <c r="O72" s="187"/>
    </row>
    <row r="73" hidden="1" spans="10:15">
      <c r="J73" s="186"/>
      <c r="K73" s="186"/>
      <c r="L73" s="187"/>
      <c r="M73" s="187" t="s">
        <v>246</v>
      </c>
      <c r="N73" s="187" t="s">
        <v>247</v>
      </c>
      <c r="O73" s="187"/>
    </row>
    <row r="74" hidden="1" spans="10:15">
      <c r="J74" s="186"/>
      <c r="K74" s="186"/>
      <c r="L74" s="187"/>
      <c r="M74" s="187">
        <f>M70-M72</f>
        <v>3640909</v>
      </c>
      <c r="N74" s="187">
        <v>3437760</v>
      </c>
      <c r="O74" s="187"/>
    </row>
    <row r="75" hidden="1" spans="10:15">
      <c r="J75" s="186"/>
      <c r="K75" s="186"/>
      <c r="L75" s="187"/>
      <c r="M75" s="187"/>
      <c r="N75" s="187"/>
      <c r="O75" s="187"/>
    </row>
    <row r="76" hidden="1" spans="10:15">
      <c r="J76" s="186"/>
      <c r="K76" s="186"/>
      <c r="L76" s="187">
        <v>211</v>
      </c>
      <c r="M76" s="187">
        <v>2798400</v>
      </c>
      <c r="N76" s="187">
        <v>1196820</v>
      </c>
      <c r="O76" s="187">
        <v>211</v>
      </c>
    </row>
    <row r="77" hidden="1" spans="10:15">
      <c r="J77" s="186"/>
      <c r="K77" s="186"/>
      <c r="L77" s="187">
        <v>213</v>
      </c>
      <c r="M77" s="187">
        <v>842509</v>
      </c>
      <c r="N77" s="187">
        <f>N78-N76</f>
        <v>337894.2</v>
      </c>
      <c r="O77" s="187">
        <v>213</v>
      </c>
    </row>
    <row r="78" hidden="1" spans="10:15">
      <c r="J78" s="186"/>
      <c r="K78" s="186"/>
      <c r="L78" s="187"/>
      <c r="M78" s="187">
        <f>M76+M77</f>
        <v>3640909</v>
      </c>
      <c r="N78" s="187">
        <v>1534714.2</v>
      </c>
      <c r="O78" s="187" t="s">
        <v>248</v>
      </c>
    </row>
    <row r="79" hidden="1" spans="10:15">
      <c r="J79" s="186"/>
      <c r="K79" s="186"/>
      <c r="L79" s="187"/>
      <c r="M79" s="187"/>
      <c r="N79" s="187"/>
      <c r="O79" s="187"/>
    </row>
    <row r="80" hidden="1" spans="10:15">
      <c r="J80" s="186"/>
      <c r="K80" s="186"/>
      <c r="L80" s="187"/>
      <c r="M80" s="187"/>
      <c r="N80" s="187"/>
      <c r="O80" s="187"/>
    </row>
    <row r="81" ht="20.25" customHeight="1" spans="8:15">
      <c r="H81" s="177" t="s">
        <v>249</v>
      </c>
      <c r="I81" s="177"/>
      <c r="J81" s="186"/>
      <c r="K81" s="186"/>
      <c r="L81" s="187"/>
      <c r="M81" s="187"/>
      <c r="N81" s="187"/>
      <c r="O81" s="187"/>
    </row>
    <row r="82" spans="10:15">
      <c r="J82" s="186"/>
      <c r="K82" s="186"/>
      <c r="L82" s="187"/>
      <c r="M82" s="187"/>
      <c r="N82" s="187"/>
      <c r="O82" s="187"/>
    </row>
    <row r="83" spans="10:15">
      <c r="J83" s="186"/>
      <c r="K83" s="186"/>
      <c r="L83" s="187"/>
      <c r="M83" s="187"/>
      <c r="N83" s="187"/>
      <c r="O83" s="187"/>
    </row>
    <row r="84" spans="10:15">
      <c r="J84" s="186"/>
      <c r="K84" s="186"/>
      <c r="L84" s="187"/>
      <c r="M84" s="187"/>
      <c r="N84" s="187"/>
      <c r="O84" s="187"/>
    </row>
    <row r="85" spans="10:15">
      <c r="J85" s="186"/>
      <c r="K85" s="186"/>
      <c r="L85" s="187"/>
      <c r="M85" s="187"/>
      <c r="N85" s="187"/>
      <c r="O85" s="187"/>
    </row>
    <row r="86" spans="10:15">
      <c r="J86" s="186"/>
      <c r="K86" s="186"/>
      <c r="L86" s="187"/>
      <c r="M86" s="187"/>
      <c r="N86" s="187"/>
      <c r="O86" s="187"/>
    </row>
  </sheetData>
  <mergeCells count="72">
    <mergeCell ref="B9:O9"/>
    <mergeCell ref="B10:O10"/>
    <mergeCell ref="B11:O11"/>
    <mergeCell ref="L13:O13"/>
    <mergeCell ref="M14:O14"/>
    <mergeCell ref="B17:K17"/>
    <mergeCell ref="B18:K18"/>
    <mergeCell ref="B19:K19"/>
    <mergeCell ref="B20:G20"/>
    <mergeCell ref="I20:K20"/>
    <mergeCell ref="B21:G21"/>
    <mergeCell ref="I21:K21"/>
    <mergeCell ref="B22:G22"/>
    <mergeCell ref="I22:K22"/>
    <mergeCell ref="B23:K23"/>
    <mergeCell ref="B24:K24"/>
    <mergeCell ref="B25:K25"/>
    <mergeCell ref="B26:K26"/>
    <mergeCell ref="B27:G27"/>
    <mergeCell ref="I27:K27"/>
    <mergeCell ref="B28:G28"/>
    <mergeCell ref="I28:K28"/>
    <mergeCell ref="B29:K29"/>
    <mergeCell ref="B30:G30"/>
    <mergeCell ref="I30:K30"/>
    <mergeCell ref="B31:G31"/>
    <mergeCell ref="I31:K31"/>
    <mergeCell ref="B32:K32"/>
    <mergeCell ref="B33:G33"/>
    <mergeCell ref="I33:K33"/>
    <mergeCell ref="B34:G34"/>
    <mergeCell ref="I34:K34"/>
    <mergeCell ref="B35:K35"/>
    <mergeCell ref="B36:G36"/>
    <mergeCell ref="I36:K36"/>
    <mergeCell ref="B37:G37"/>
    <mergeCell ref="I37:K37"/>
    <mergeCell ref="B38:K38"/>
    <mergeCell ref="B39:K39"/>
    <mergeCell ref="B40:K40"/>
    <mergeCell ref="B41:K41"/>
    <mergeCell ref="B42:K42"/>
    <mergeCell ref="B43:K43"/>
    <mergeCell ref="B44:K44"/>
    <mergeCell ref="B45:K45"/>
    <mergeCell ref="B46:K46"/>
    <mergeCell ref="B47:K47"/>
    <mergeCell ref="B48:K48"/>
    <mergeCell ref="B49:J49"/>
    <mergeCell ref="B50:K50"/>
    <mergeCell ref="B51:K51"/>
    <mergeCell ref="B52:K52"/>
    <mergeCell ref="B53:K53"/>
    <mergeCell ref="B54:K54"/>
    <mergeCell ref="B55:K55"/>
    <mergeCell ref="B56:K56"/>
    <mergeCell ref="C57:K57"/>
    <mergeCell ref="A58:K58"/>
    <mergeCell ref="J62:L62"/>
    <mergeCell ref="F63:H63"/>
    <mergeCell ref="J63:L63"/>
    <mergeCell ref="J65:L65"/>
    <mergeCell ref="F66:H66"/>
    <mergeCell ref="J66:L66"/>
    <mergeCell ref="A68:B68"/>
    <mergeCell ref="H81:I81"/>
    <mergeCell ref="A13:A16"/>
    <mergeCell ref="L14:L16"/>
    <mergeCell ref="M15:M16"/>
    <mergeCell ref="N15:N16"/>
    <mergeCell ref="O15:O16"/>
    <mergeCell ref="B13:K16"/>
  </mergeCells>
  <pageMargins left="0.236220472440945" right="0.236220472440945" top="0.748031496062992" bottom="0.748031496062992" header="0.31496062992126" footer="0.31496062992126"/>
  <pageSetup paperSize="9" scale="49" fitToHeight="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Z344"/>
  <sheetViews>
    <sheetView view="pageBreakPreview" zoomScale="70" zoomScaleNormal="66" workbookViewId="0">
      <pane ySplit="9" topLeftCell="A316" activePane="bottomLeft" state="frozen"/>
      <selection/>
      <selection pane="bottomLeft" activeCell="M37" sqref="M37"/>
    </sheetView>
  </sheetViews>
  <sheetFormatPr defaultColWidth="9" defaultRowHeight="13.2"/>
  <cols>
    <col min="1" max="1" width="6.28703703703704" style="2" customWidth="1"/>
    <col min="2" max="2" width="10.4259259259259" style="2" customWidth="1"/>
    <col min="3" max="3" width="9.13888888888889" style="2"/>
    <col min="4" max="4" width="6.85185185185185" style="2" customWidth="1"/>
    <col min="5" max="5" width="6.71296296296296" style="2" customWidth="1"/>
    <col min="6" max="6" width="7.57407407407407" style="2" customWidth="1"/>
    <col min="7" max="7" width="9.13888888888889" style="2"/>
    <col min="8" max="8" width="6.85185185185185" style="2" customWidth="1"/>
    <col min="9" max="9" width="15.4259259259259" style="2" customWidth="1"/>
    <col min="10" max="10" width="10.4259259259259" style="2" customWidth="1"/>
    <col min="11" max="11" width="1.57407407407407" style="2" hidden="1" customWidth="1"/>
    <col min="12" max="12" width="17.1388888888889" style="3" customWidth="1"/>
    <col min="13" max="13" width="16.287037037037" style="3" customWidth="1"/>
    <col min="14" max="14" width="12.8518518518519" style="3" customWidth="1"/>
    <col min="15" max="15" width="15" style="3" customWidth="1"/>
    <col min="16" max="16" width="15.8518518518519" style="3" customWidth="1"/>
    <col min="17" max="17" width="12.712962962963" style="3" customWidth="1"/>
    <col min="18" max="18" width="10.712962962963" style="2" customWidth="1"/>
    <col min="19" max="19" width="14.1388888888889" style="2" customWidth="1"/>
    <col min="20" max="16384" width="9.13888888888889" style="2"/>
  </cols>
  <sheetData>
    <row r="2" ht="17.4" spans="2:17">
      <c r="B2" s="4" t="s">
        <v>250</v>
      </c>
      <c r="C2" s="4"/>
      <c r="D2" s="4"/>
      <c r="E2" s="4"/>
      <c r="F2" s="4"/>
      <c r="G2" s="4"/>
      <c r="H2" s="4"/>
      <c r="I2" s="4"/>
      <c r="J2" s="4"/>
      <c r="K2" s="4"/>
      <c r="L2" s="4"/>
      <c r="M2" s="4"/>
      <c r="N2" s="4"/>
      <c r="O2" s="4"/>
      <c r="P2" s="4"/>
      <c r="Q2" s="4"/>
    </row>
    <row r="3" ht="17.4" spans="2:17">
      <c r="B3" s="4" t="s">
        <v>194</v>
      </c>
      <c r="C3" s="4"/>
      <c r="D3" s="4"/>
      <c r="E3" s="4"/>
      <c r="F3" s="4"/>
      <c r="G3" s="4"/>
      <c r="H3" s="4"/>
      <c r="I3" s="4"/>
      <c r="J3" s="4"/>
      <c r="K3" s="4"/>
      <c r="L3" s="4"/>
      <c r="M3" s="4"/>
      <c r="N3" s="4"/>
      <c r="O3" s="4"/>
      <c r="P3" s="4"/>
      <c r="Q3" s="4"/>
    </row>
    <row r="4" ht="17.4" spans="2:17">
      <c r="B4" s="4" t="str">
        <f>'Расшифровка (доход)'!B11:O11</f>
        <v>на 2024 год </v>
      </c>
      <c r="C4" s="4"/>
      <c r="D4" s="4"/>
      <c r="E4" s="4"/>
      <c r="F4" s="4"/>
      <c r="G4" s="4"/>
      <c r="H4" s="4"/>
      <c r="I4" s="4"/>
      <c r="J4" s="4"/>
      <c r="K4" s="4"/>
      <c r="L4" s="4"/>
      <c r="M4" s="4"/>
      <c r="N4" s="4"/>
      <c r="O4" s="4"/>
      <c r="P4" s="4"/>
      <c r="Q4" s="4"/>
    </row>
    <row r="5" ht="2.25" customHeight="1" spans="2:17">
      <c r="B5" s="5"/>
      <c r="C5" s="5"/>
      <c r="D5" s="5"/>
      <c r="E5" s="5"/>
      <c r="F5" s="5"/>
      <c r="G5" s="5"/>
      <c r="H5" s="5"/>
      <c r="I5" s="5"/>
      <c r="J5" s="5"/>
      <c r="K5" s="5"/>
      <c r="L5" s="43"/>
      <c r="M5" s="43"/>
      <c r="N5" s="43"/>
      <c r="O5" s="43"/>
      <c r="P5" s="43"/>
      <c r="Q5" s="43"/>
    </row>
    <row r="6" ht="19.5" customHeight="1" spans="1:17">
      <c r="A6" s="6" t="s">
        <v>196</v>
      </c>
      <c r="B6" s="6" t="s">
        <v>251</v>
      </c>
      <c r="C6" s="6" t="s">
        <v>197</v>
      </c>
      <c r="D6" s="6"/>
      <c r="E6" s="6"/>
      <c r="F6" s="6"/>
      <c r="G6" s="6"/>
      <c r="H6" s="6"/>
      <c r="I6" s="6"/>
      <c r="J6" s="6"/>
      <c r="K6" s="6"/>
      <c r="L6" s="44" t="s">
        <v>198</v>
      </c>
      <c r="M6" s="44"/>
      <c r="N6" s="44"/>
      <c r="O6" s="44"/>
      <c r="P6" s="44"/>
      <c r="Q6" s="70"/>
    </row>
    <row r="7" ht="14.25" customHeight="1" spans="1:17">
      <c r="A7" s="7"/>
      <c r="B7" s="7"/>
      <c r="C7" s="7"/>
      <c r="D7" s="7"/>
      <c r="E7" s="7"/>
      <c r="F7" s="7"/>
      <c r="G7" s="7"/>
      <c r="H7" s="7"/>
      <c r="I7" s="7"/>
      <c r="J7" s="7"/>
      <c r="K7" s="7"/>
      <c r="L7" s="45" t="s">
        <v>199</v>
      </c>
      <c r="M7" s="46" t="s">
        <v>200</v>
      </c>
      <c r="N7" s="46"/>
      <c r="O7" s="46"/>
      <c r="P7" s="46"/>
      <c r="Q7" s="71"/>
    </row>
    <row r="8" ht="28.5" customHeight="1" spans="1:17">
      <c r="A8" s="7"/>
      <c r="B8" s="7"/>
      <c r="C8" s="7"/>
      <c r="D8" s="7"/>
      <c r="E8" s="7"/>
      <c r="F8" s="7"/>
      <c r="G8" s="7"/>
      <c r="H8" s="7"/>
      <c r="I8" s="7"/>
      <c r="J8" s="7"/>
      <c r="K8" s="7"/>
      <c r="L8" s="47"/>
      <c r="M8" s="46" t="s">
        <v>252</v>
      </c>
      <c r="N8" s="46"/>
      <c r="O8" s="48" t="s">
        <v>202</v>
      </c>
      <c r="P8" s="46" t="s">
        <v>203</v>
      </c>
      <c r="Q8" s="71"/>
    </row>
    <row r="9" ht="38.25" customHeight="1" spans="1:17">
      <c r="A9" s="7"/>
      <c r="B9" s="7"/>
      <c r="C9" s="7"/>
      <c r="D9" s="7"/>
      <c r="E9" s="7"/>
      <c r="F9" s="7"/>
      <c r="G9" s="7"/>
      <c r="H9" s="7"/>
      <c r="I9" s="7"/>
      <c r="J9" s="7"/>
      <c r="K9" s="7"/>
      <c r="L9" s="49"/>
      <c r="M9" s="50" t="s">
        <v>199</v>
      </c>
      <c r="N9" s="46" t="s">
        <v>253</v>
      </c>
      <c r="O9" s="51"/>
      <c r="P9" s="46" t="s">
        <v>199</v>
      </c>
      <c r="Q9" s="71" t="s">
        <v>253</v>
      </c>
    </row>
    <row r="10" ht="17.4" spans="1:17">
      <c r="A10" s="8">
        <v>110</v>
      </c>
      <c r="B10" s="9"/>
      <c r="C10" s="10" t="s">
        <v>254</v>
      </c>
      <c r="D10" s="10"/>
      <c r="E10" s="10"/>
      <c r="F10" s="10"/>
      <c r="G10" s="10"/>
      <c r="H10" s="10"/>
      <c r="I10" s="10"/>
      <c r="J10" s="10"/>
      <c r="K10" s="10"/>
      <c r="L10" s="52">
        <f t="shared" ref="L10" si="0">M10+O10+P10</f>
        <v>25012942.19</v>
      </c>
      <c r="M10" s="53">
        <f>M12+M14+M18+M23+M26+M35</f>
        <v>24212942.19</v>
      </c>
      <c r="N10" s="53">
        <f>N12+N14+N18+N23+N26+N35</f>
        <v>930843.17</v>
      </c>
      <c r="O10" s="53">
        <f t="shared" ref="O10:Q10" si="1">O12+O14+O18+O23+O26+O30</f>
        <v>0</v>
      </c>
      <c r="P10" s="53">
        <f>P12+P14+P18+P23+P26+P30+P35</f>
        <v>800000</v>
      </c>
      <c r="Q10" s="53">
        <f t="shared" si="1"/>
        <v>0</v>
      </c>
    </row>
    <row r="11" ht="21" customHeight="1" spans="1:17">
      <c r="A11" s="8"/>
      <c r="B11" s="11" t="s">
        <v>255</v>
      </c>
      <c r="C11" s="12"/>
      <c r="D11" s="12"/>
      <c r="E11" s="12"/>
      <c r="F11" s="12"/>
      <c r="G11" s="12"/>
      <c r="H11" s="12"/>
      <c r="I11" s="12"/>
      <c r="J11" s="12"/>
      <c r="K11" s="54"/>
      <c r="L11" s="52"/>
      <c r="M11" s="55"/>
      <c r="N11" s="55"/>
      <c r="O11" s="55"/>
      <c r="P11" s="55"/>
      <c r="Q11" s="72"/>
    </row>
    <row r="12" ht="17.25" customHeight="1" spans="1:17">
      <c r="A12" s="8"/>
      <c r="B12" s="9"/>
      <c r="C12" s="13" t="s">
        <v>256</v>
      </c>
      <c r="D12" s="13"/>
      <c r="E12" s="13"/>
      <c r="F12" s="13"/>
      <c r="G12" s="13"/>
      <c r="H12" s="13"/>
      <c r="I12" s="13"/>
      <c r="J12" s="13"/>
      <c r="K12" s="13"/>
      <c r="L12" s="52">
        <f>M12+O12+P12</f>
        <v>19279060.44</v>
      </c>
      <c r="M12" s="56">
        <f>M13</f>
        <v>18679060.44</v>
      </c>
      <c r="N12" s="56">
        <f>N13</f>
        <v>412016.7</v>
      </c>
      <c r="O12" s="56">
        <f>O13</f>
        <v>0</v>
      </c>
      <c r="P12" s="56">
        <f>P13+Q12</f>
        <v>600000</v>
      </c>
      <c r="Q12" s="56">
        <f>Q13</f>
        <v>0</v>
      </c>
    </row>
    <row r="13" ht="17.25" customHeight="1" spans="1:17">
      <c r="A13" s="8">
        <v>111</v>
      </c>
      <c r="B13" s="9">
        <v>211</v>
      </c>
      <c r="C13" s="14" t="s">
        <v>257</v>
      </c>
      <c r="D13" s="15"/>
      <c r="E13" s="15"/>
      <c r="F13" s="15"/>
      <c r="G13" s="15"/>
      <c r="H13" s="15"/>
      <c r="I13" s="15"/>
      <c r="J13" s="15"/>
      <c r="K13" s="57"/>
      <c r="L13" s="52">
        <f t="shared" ref="L13:L14" si="2">M13+O13+P13</f>
        <v>19279060.44</v>
      </c>
      <c r="M13" s="58">
        <v>18679060.44</v>
      </c>
      <c r="N13" s="58">
        <v>412016.7</v>
      </c>
      <c r="O13" s="58"/>
      <c r="P13" s="58">
        <v>600000</v>
      </c>
      <c r="Q13" s="73"/>
    </row>
    <row r="14" ht="34.5" customHeight="1" spans="1:17">
      <c r="A14" s="8">
        <v>111</v>
      </c>
      <c r="B14" s="9">
        <v>266</v>
      </c>
      <c r="C14" s="11" t="s">
        <v>258</v>
      </c>
      <c r="D14" s="12"/>
      <c r="E14" s="12"/>
      <c r="F14" s="12"/>
      <c r="G14" s="12"/>
      <c r="H14" s="12"/>
      <c r="I14" s="12"/>
      <c r="J14" s="12"/>
      <c r="K14" s="54"/>
      <c r="L14" s="52">
        <f t="shared" si="2"/>
        <v>140000</v>
      </c>
      <c r="M14" s="56">
        <f>M16+N14</f>
        <v>140000</v>
      </c>
      <c r="N14" s="56">
        <f t="shared" ref="N14:Q14" si="3">SUM(N15:N16)</f>
        <v>0</v>
      </c>
      <c r="O14" s="56">
        <f t="shared" si="3"/>
        <v>0</v>
      </c>
      <c r="P14" s="56">
        <f>SUM(P16)+Q14</f>
        <v>0</v>
      </c>
      <c r="Q14" s="56">
        <f t="shared" si="3"/>
        <v>0</v>
      </c>
    </row>
    <row r="15" ht="29.25" customHeight="1" spans="1:17">
      <c r="A15" s="8"/>
      <c r="B15" s="16" t="s">
        <v>205</v>
      </c>
      <c r="C15" s="17"/>
      <c r="D15" s="17"/>
      <c r="E15" s="17"/>
      <c r="F15" s="17"/>
      <c r="G15" s="17"/>
      <c r="H15" s="17"/>
      <c r="I15" s="17"/>
      <c r="J15" s="17"/>
      <c r="K15" s="17"/>
      <c r="L15" s="52"/>
      <c r="M15" s="58"/>
      <c r="N15" s="58"/>
      <c r="O15" s="58"/>
      <c r="P15" s="59"/>
      <c r="Q15" s="74"/>
    </row>
    <row r="16" ht="47.25" customHeight="1" spans="1:17">
      <c r="A16" s="8"/>
      <c r="B16" s="18" t="s">
        <v>259</v>
      </c>
      <c r="C16" s="19"/>
      <c r="D16" s="19"/>
      <c r="E16" s="19"/>
      <c r="F16" s="19"/>
      <c r="G16" s="19"/>
      <c r="H16" s="19"/>
      <c r="I16" s="19"/>
      <c r="J16" s="19"/>
      <c r="K16" s="26"/>
      <c r="L16" s="52">
        <f t="shared" ref="L16:L60" si="4">M16+O16+P16</f>
        <v>140000</v>
      </c>
      <c r="M16" s="58">
        <v>140000</v>
      </c>
      <c r="N16" s="58"/>
      <c r="O16" s="58"/>
      <c r="P16" s="59"/>
      <c r="Q16" s="74"/>
    </row>
    <row r="17" ht="15.75" customHeight="1" spans="1:17">
      <c r="A17" s="8"/>
      <c r="B17" s="20"/>
      <c r="C17" s="21"/>
      <c r="D17" s="21"/>
      <c r="E17" s="21"/>
      <c r="F17" s="21"/>
      <c r="G17" s="21"/>
      <c r="H17" s="21"/>
      <c r="I17" s="21"/>
      <c r="J17" s="21"/>
      <c r="K17" s="60"/>
      <c r="L17" s="52"/>
      <c r="M17" s="58"/>
      <c r="N17" s="58"/>
      <c r="O17" s="58"/>
      <c r="P17" s="59"/>
      <c r="Q17" s="74"/>
    </row>
    <row r="18" ht="33" customHeight="1" spans="1:17">
      <c r="A18" s="8">
        <v>112</v>
      </c>
      <c r="B18" s="14" t="s">
        <v>260</v>
      </c>
      <c r="C18" s="15"/>
      <c r="D18" s="15"/>
      <c r="E18" s="15"/>
      <c r="F18" s="15"/>
      <c r="G18" s="15"/>
      <c r="H18" s="15"/>
      <c r="I18" s="15"/>
      <c r="J18" s="15"/>
      <c r="K18" s="57"/>
      <c r="L18" s="52">
        <f t="shared" si="4"/>
        <v>0</v>
      </c>
      <c r="M18" s="56">
        <f>M19+M23+M26+M30</f>
        <v>0</v>
      </c>
      <c r="N18" s="56">
        <f t="shared" ref="N18:Q18" si="5">N19+N23+N26+N30</f>
        <v>0</v>
      </c>
      <c r="O18" s="56">
        <f t="shared" si="5"/>
        <v>0</v>
      </c>
      <c r="P18" s="56">
        <f t="shared" si="5"/>
        <v>0</v>
      </c>
      <c r="Q18" s="56">
        <f t="shared" si="5"/>
        <v>0</v>
      </c>
    </row>
    <row r="19" ht="20.25" customHeight="1" spans="1:17">
      <c r="A19" s="8">
        <v>112</v>
      </c>
      <c r="B19" s="22">
        <v>212</v>
      </c>
      <c r="C19" s="8" t="s">
        <v>261</v>
      </c>
      <c r="D19" s="8"/>
      <c r="E19" s="8"/>
      <c r="F19" s="8"/>
      <c r="G19" s="8"/>
      <c r="H19" s="8"/>
      <c r="I19" s="8"/>
      <c r="J19" s="8"/>
      <c r="K19" s="8"/>
      <c r="L19" s="52">
        <f t="shared" si="4"/>
        <v>0</v>
      </c>
      <c r="M19" s="61">
        <f>SUM(M21)+N19</f>
        <v>0</v>
      </c>
      <c r="N19" s="61">
        <f t="shared" ref="N19:Q19" si="6">SUM(N21)</f>
        <v>0</v>
      </c>
      <c r="O19" s="61">
        <f t="shared" si="6"/>
        <v>0</v>
      </c>
      <c r="P19" s="61">
        <f>SUM(P21)+Q19</f>
        <v>0</v>
      </c>
      <c r="Q19" s="61">
        <f t="shared" si="6"/>
        <v>0</v>
      </c>
    </row>
    <row r="20" ht="15.6" spans="1:17">
      <c r="A20" s="8"/>
      <c r="B20" s="16" t="s">
        <v>205</v>
      </c>
      <c r="C20" s="17"/>
      <c r="D20" s="17"/>
      <c r="E20" s="17"/>
      <c r="F20" s="17"/>
      <c r="G20" s="17"/>
      <c r="H20" s="17"/>
      <c r="I20" s="17"/>
      <c r="J20" s="17"/>
      <c r="K20" s="17"/>
      <c r="L20" s="52"/>
      <c r="M20" s="59"/>
      <c r="N20" s="59"/>
      <c r="O20" s="59"/>
      <c r="P20" s="59"/>
      <c r="Q20" s="74"/>
    </row>
    <row r="21" ht="15.6" spans="1:17">
      <c r="A21" s="23"/>
      <c r="B21" s="18" t="s">
        <v>262</v>
      </c>
      <c r="C21" s="19"/>
      <c r="D21" s="19"/>
      <c r="E21" s="19"/>
      <c r="F21" s="19"/>
      <c r="G21" s="19"/>
      <c r="H21" s="19"/>
      <c r="I21" s="19"/>
      <c r="J21" s="19"/>
      <c r="K21" s="26"/>
      <c r="L21" s="52">
        <f t="shared" si="4"/>
        <v>0</v>
      </c>
      <c r="M21" s="59"/>
      <c r="N21" s="59"/>
      <c r="O21" s="59"/>
      <c r="P21" s="59"/>
      <c r="Q21" s="74"/>
    </row>
    <row r="22" ht="15" customHeight="1" spans="1:17">
      <c r="A22" s="23"/>
      <c r="B22" s="20"/>
      <c r="C22" s="21"/>
      <c r="D22" s="21"/>
      <c r="E22" s="21"/>
      <c r="F22" s="21"/>
      <c r="G22" s="21"/>
      <c r="H22" s="21"/>
      <c r="I22" s="21"/>
      <c r="J22" s="21"/>
      <c r="K22" s="60"/>
      <c r="L22" s="52"/>
      <c r="M22" s="59"/>
      <c r="N22" s="59"/>
      <c r="O22" s="59"/>
      <c r="P22" s="59"/>
      <c r="Q22" s="74"/>
    </row>
    <row r="23" ht="18.75" customHeight="1" spans="1:17">
      <c r="A23" s="8">
        <v>112</v>
      </c>
      <c r="B23" s="22">
        <v>222</v>
      </c>
      <c r="C23" s="8" t="s">
        <v>263</v>
      </c>
      <c r="D23" s="8"/>
      <c r="E23" s="8"/>
      <c r="F23" s="8"/>
      <c r="G23" s="8"/>
      <c r="H23" s="8"/>
      <c r="I23" s="8"/>
      <c r="J23" s="8"/>
      <c r="K23" s="8"/>
      <c r="L23" s="52">
        <f t="shared" si="4"/>
        <v>0</v>
      </c>
      <c r="M23" s="61">
        <f>M24+N23</f>
        <v>0</v>
      </c>
      <c r="N23" s="61">
        <f>N24</f>
        <v>0</v>
      </c>
      <c r="O23" s="61">
        <f>O24</f>
        <v>0</v>
      </c>
      <c r="P23" s="61">
        <f>P24+Q23</f>
        <v>0</v>
      </c>
      <c r="Q23" s="61">
        <f t="shared" ref="Q23" si="7">Q24</f>
        <v>0</v>
      </c>
    </row>
    <row r="24" ht="21" customHeight="1" spans="1:17">
      <c r="A24" s="23"/>
      <c r="B24" s="24" t="s">
        <v>264</v>
      </c>
      <c r="C24" s="25"/>
      <c r="D24" s="25"/>
      <c r="E24" s="25"/>
      <c r="F24" s="25"/>
      <c r="G24" s="25"/>
      <c r="H24" s="25"/>
      <c r="I24" s="25"/>
      <c r="J24" s="25"/>
      <c r="K24" s="25"/>
      <c r="L24" s="52">
        <f t="shared" si="4"/>
        <v>0</v>
      </c>
      <c r="M24" s="59"/>
      <c r="N24" s="59"/>
      <c r="O24" s="59"/>
      <c r="P24" s="59"/>
      <c r="Q24" s="74"/>
    </row>
    <row r="25" ht="12.75" customHeight="1" spans="1:17">
      <c r="A25" s="23"/>
      <c r="B25" s="24"/>
      <c r="C25" s="25"/>
      <c r="D25" s="25"/>
      <c r="E25" s="25"/>
      <c r="F25" s="25"/>
      <c r="G25" s="25"/>
      <c r="H25" s="25"/>
      <c r="I25" s="25"/>
      <c r="J25" s="25"/>
      <c r="K25" s="25"/>
      <c r="L25" s="52"/>
      <c r="M25" s="59"/>
      <c r="N25" s="59"/>
      <c r="O25" s="59"/>
      <c r="P25" s="59"/>
      <c r="Q25" s="74"/>
    </row>
    <row r="26" ht="15.75" customHeight="1" spans="1:17">
      <c r="A26" s="8">
        <v>112</v>
      </c>
      <c r="B26" s="22">
        <v>226</v>
      </c>
      <c r="C26" s="8" t="s">
        <v>265</v>
      </c>
      <c r="D26" s="8"/>
      <c r="E26" s="8"/>
      <c r="F26" s="8"/>
      <c r="G26" s="8"/>
      <c r="H26" s="8"/>
      <c r="I26" s="8"/>
      <c r="J26" s="8"/>
      <c r="K26" s="8"/>
      <c r="L26" s="52">
        <f t="shared" si="4"/>
        <v>0</v>
      </c>
      <c r="M26" s="61">
        <f>SUM(M27:M29)+N26</f>
        <v>0</v>
      </c>
      <c r="N26" s="61">
        <f t="shared" ref="N26:Q26" si="8">SUM(N27:N29)</f>
        <v>0</v>
      </c>
      <c r="O26" s="61">
        <f t="shared" si="8"/>
        <v>0</v>
      </c>
      <c r="P26" s="61">
        <f>SUM(P27:P29)+Q26</f>
        <v>0</v>
      </c>
      <c r="Q26" s="61">
        <f t="shared" si="8"/>
        <v>0</v>
      </c>
    </row>
    <row r="27" ht="51.75" customHeight="1" spans="1:17">
      <c r="A27" s="8"/>
      <c r="B27" s="18" t="s">
        <v>266</v>
      </c>
      <c r="C27" s="19"/>
      <c r="D27" s="19"/>
      <c r="E27" s="19"/>
      <c r="F27" s="19"/>
      <c r="G27" s="19"/>
      <c r="H27" s="19"/>
      <c r="I27" s="19"/>
      <c r="J27" s="19"/>
      <c r="K27" s="26"/>
      <c r="L27" s="52">
        <f t="shared" si="4"/>
        <v>0</v>
      </c>
      <c r="M27" s="59"/>
      <c r="N27" s="59"/>
      <c r="O27" s="59"/>
      <c r="P27" s="59"/>
      <c r="Q27" s="74"/>
    </row>
    <row r="28" ht="32.25" customHeight="1" spans="1:17">
      <c r="A28" s="8"/>
      <c r="B28" s="26" t="s">
        <v>267</v>
      </c>
      <c r="C28" s="27"/>
      <c r="D28" s="27"/>
      <c r="E28" s="27"/>
      <c r="F28" s="27"/>
      <c r="G28" s="27"/>
      <c r="H28" s="27"/>
      <c r="I28" s="27"/>
      <c r="J28" s="27"/>
      <c r="K28" s="27"/>
      <c r="L28" s="52">
        <f t="shared" si="4"/>
        <v>0</v>
      </c>
      <c r="M28" s="62"/>
      <c r="N28" s="59"/>
      <c r="O28" s="59"/>
      <c r="P28" s="59"/>
      <c r="Q28" s="74"/>
    </row>
    <row r="29" ht="22.5" customHeight="1" spans="1:17">
      <c r="A29" s="8"/>
      <c r="B29" s="18" t="s">
        <v>268</v>
      </c>
      <c r="C29" s="19"/>
      <c r="D29" s="19"/>
      <c r="E29" s="19"/>
      <c r="F29" s="19"/>
      <c r="G29" s="19"/>
      <c r="H29" s="19"/>
      <c r="I29" s="19"/>
      <c r="J29" s="19"/>
      <c r="K29" s="26"/>
      <c r="L29" s="52">
        <f t="shared" si="4"/>
        <v>0</v>
      </c>
      <c r="M29" s="59"/>
      <c r="N29" s="59"/>
      <c r="O29" s="59"/>
      <c r="P29" s="59"/>
      <c r="Q29" s="74"/>
    </row>
    <row r="30" ht="19.5" customHeight="1" spans="1:17">
      <c r="A30" s="8">
        <v>112</v>
      </c>
      <c r="B30" s="28">
        <v>266</v>
      </c>
      <c r="C30" s="29" t="s">
        <v>258</v>
      </c>
      <c r="D30" s="29"/>
      <c r="E30" s="29"/>
      <c r="F30" s="29"/>
      <c r="G30" s="29"/>
      <c r="H30" s="29"/>
      <c r="I30" s="29"/>
      <c r="J30" s="29"/>
      <c r="K30" s="24"/>
      <c r="L30" s="52">
        <f t="shared" si="4"/>
        <v>0</v>
      </c>
      <c r="M30" s="61">
        <f>SUM(M32:M33)+N30</f>
        <v>0</v>
      </c>
      <c r="N30" s="61">
        <f t="shared" ref="N30:Q30" si="9">SUM(N32:N33)</f>
        <v>0</v>
      </c>
      <c r="O30" s="61">
        <f t="shared" si="9"/>
        <v>0</v>
      </c>
      <c r="P30" s="61">
        <f>SUM(P32:P33)+Q30</f>
        <v>0</v>
      </c>
      <c r="Q30" s="61">
        <f t="shared" si="9"/>
        <v>0</v>
      </c>
    </row>
    <row r="31" ht="19.5" customHeight="1" spans="1:17">
      <c r="A31" s="8"/>
      <c r="B31" s="18" t="s">
        <v>205</v>
      </c>
      <c r="C31" s="19"/>
      <c r="D31" s="19"/>
      <c r="E31" s="19"/>
      <c r="F31" s="19"/>
      <c r="G31" s="19"/>
      <c r="H31" s="19"/>
      <c r="I31" s="19"/>
      <c r="J31" s="19"/>
      <c r="K31" s="26"/>
      <c r="L31" s="52"/>
      <c r="M31" s="59"/>
      <c r="N31" s="59"/>
      <c r="O31" s="59"/>
      <c r="P31" s="59"/>
      <c r="Q31" s="74"/>
    </row>
    <row r="32" ht="31.5" customHeight="1" spans="1:17">
      <c r="A32" s="8"/>
      <c r="B32" s="18" t="s">
        <v>269</v>
      </c>
      <c r="C32" s="19"/>
      <c r="D32" s="19"/>
      <c r="E32" s="19"/>
      <c r="F32" s="19"/>
      <c r="G32" s="19"/>
      <c r="H32" s="19"/>
      <c r="I32" s="19"/>
      <c r="J32" s="19"/>
      <c r="K32" s="26"/>
      <c r="L32" s="52">
        <f t="shared" si="4"/>
        <v>0</v>
      </c>
      <c r="M32" s="58"/>
      <c r="N32" s="59"/>
      <c r="O32" s="59"/>
      <c r="P32" s="59"/>
      <c r="Q32" s="74"/>
    </row>
    <row r="33" ht="15.75" customHeight="1" spans="1:17">
      <c r="A33" s="8"/>
      <c r="B33" s="20"/>
      <c r="C33" s="21"/>
      <c r="D33" s="21"/>
      <c r="E33" s="21"/>
      <c r="F33" s="21"/>
      <c r="G33" s="21"/>
      <c r="H33" s="21"/>
      <c r="I33" s="21"/>
      <c r="J33" s="21"/>
      <c r="K33" s="26"/>
      <c r="L33" s="52">
        <f t="shared" si="4"/>
        <v>0</v>
      </c>
      <c r="M33" s="59"/>
      <c r="N33" s="59"/>
      <c r="O33" s="59"/>
      <c r="P33" s="59"/>
      <c r="Q33" s="74"/>
    </row>
    <row r="34" ht="15" customHeight="1" spans="1:17">
      <c r="A34" s="8"/>
      <c r="B34" s="20"/>
      <c r="C34" s="21"/>
      <c r="D34" s="21"/>
      <c r="E34" s="21"/>
      <c r="F34" s="21"/>
      <c r="G34" s="21"/>
      <c r="H34" s="21"/>
      <c r="I34" s="21"/>
      <c r="J34" s="21"/>
      <c r="K34" s="60"/>
      <c r="L34" s="52"/>
      <c r="M34" s="59"/>
      <c r="N34" s="59"/>
      <c r="O34" s="59"/>
      <c r="P34" s="59"/>
      <c r="Q34" s="74"/>
    </row>
    <row r="35" ht="31.5" customHeight="1" spans="1:17">
      <c r="A35" s="8">
        <v>119</v>
      </c>
      <c r="B35" s="11" t="s">
        <v>270</v>
      </c>
      <c r="C35" s="12"/>
      <c r="D35" s="12"/>
      <c r="E35" s="12"/>
      <c r="F35" s="12"/>
      <c r="G35" s="12"/>
      <c r="H35" s="12"/>
      <c r="I35" s="12"/>
      <c r="J35" s="12"/>
      <c r="K35" s="54"/>
      <c r="L35" s="52">
        <f>M35+O35+P35</f>
        <v>5593881.75</v>
      </c>
      <c r="M35" s="53">
        <f>M36</f>
        <v>5393881.75</v>
      </c>
      <c r="N35" s="53">
        <f t="shared" ref="N35:Q36" si="10">N36</f>
        <v>518826.47</v>
      </c>
      <c r="O35" s="53">
        <f t="shared" si="10"/>
        <v>0</v>
      </c>
      <c r="P35" s="53">
        <f>P36</f>
        <v>200000</v>
      </c>
      <c r="Q35" s="53">
        <f t="shared" si="10"/>
        <v>0</v>
      </c>
    </row>
    <row r="36" ht="17.25" customHeight="1" spans="1:17">
      <c r="A36" s="8">
        <v>119</v>
      </c>
      <c r="B36" s="22">
        <v>213</v>
      </c>
      <c r="C36" s="8" t="s">
        <v>271</v>
      </c>
      <c r="D36" s="8"/>
      <c r="E36" s="8"/>
      <c r="F36" s="8"/>
      <c r="G36" s="8"/>
      <c r="H36" s="8"/>
      <c r="I36" s="8"/>
      <c r="J36" s="8"/>
      <c r="K36" s="8"/>
      <c r="L36" s="52">
        <f>M36+O36+P36</f>
        <v>5593881.75</v>
      </c>
      <c r="M36" s="61">
        <f>M37+M38</f>
        <v>5393881.75</v>
      </c>
      <c r="N36" s="61">
        <f t="shared" si="10"/>
        <v>518826.47</v>
      </c>
      <c r="O36" s="61">
        <f t="shared" si="10"/>
        <v>0</v>
      </c>
      <c r="P36" s="61">
        <f>P37+Q36</f>
        <v>200000</v>
      </c>
      <c r="Q36" s="61">
        <f t="shared" si="10"/>
        <v>0</v>
      </c>
    </row>
    <row r="37" ht="15.6" spans="1:17">
      <c r="A37" s="8"/>
      <c r="B37" s="11" t="s">
        <v>271</v>
      </c>
      <c r="C37" s="12"/>
      <c r="D37" s="12"/>
      <c r="E37" s="12"/>
      <c r="F37" s="12"/>
      <c r="G37" s="12"/>
      <c r="H37" s="12"/>
      <c r="I37" s="12"/>
      <c r="J37" s="12"/>
      <c r="K37" s="54"/>
      <c r="L37" s="52">
        <f t="shared" si="4"/>
        <v>5463881.75</v>
      </c>
      <c r="M37" s="58">
        <v>5263881.75</v>
      </c>
      <c r="N37" s="59">
        <v>518826.47</v>
      </c>
      <c r="O37" s="59"/>
      <c r="P37" s="58">
        <v>200000</v>
      </c>
      <c r="Q37" s="74"/>
    </row>
    <row r="38" ht="15.6" spans="1:17">
      <c r="A38" s="8"/>
      <c r="B38" s="30">
        <v>266</v>
      </c>
      <c r="C38" s="31" t="s">
        <v>258</v>
      </c>
      <c r="D38" s="31"/>
      <c r="E38" s="31"/>
      <c r="F38" s="31"/>
      <c r="G38" s="31"/>
      <c r="H38" s="31"/>
      <c r="I38" s="31"/>
      <c r="J38" s="31"/>
      <c r="K38" s="54"/>
      <c r="L38" s="52">
        <f>M38</f>
        <v>130000</v>
      </c>
      <c r="M38" s="58">
        <v>130000</v>
      </c>
      <c r="N38" s="59"/>
      <c r="O38" s="59"/>
      <c r="P38" s="58"/>
      <c r="Q38" s="73"/>
    </row>
    <row r="39" ht="17.4" spans="1:17">
      <c r="A39" s="8"/>
      <c r="B39" s="9">
        <v>220</v>
      </c>
      <c r="C39" s="10" t="s">
        <v>272</v>
      </c>
      <c r="D39" s="10"/>
      <c r="E39" s="10"/>
      <c r="F39" s="10"/>
      <c r="G39" s="10"/>
      <c r="H39" s="10"/>
      <c r="I39" s="10"/>
      <c r="J39" s="10"/>
      <c r="K39" s="10"/>
      <c r="L39" s="52">
        <f>M39+O39+P39</f>
        <v>8632550.22</v>
      </c>
      <c r="M39" s="53">
        <f>M40+M51+M59+M91+M102+M145+M164</f>
        <v>3642550.22</v>
      </c>
      <c r="N39" s="53">
        <f t="shared" ref="N39:P39" si="11">N40+N51+N59+N91+N102+N145+N164</f>
        <v>433357</v>
      </c>
      <c r="O39" s="53">
        <f t="shared" si="11"/>
        <v>0</v>
      </c>
      <c r="P39" s="53">
        <f t="shared" si="11"/>
        <v>4990000</v>
      </c>
      <c r="Q39" s="53">
        <f t="shared" ref="Q39" si="12">Q40+Q51+Q52+Q59+Q91+Q102+Q145+Q164</f>
        <v>0</v>
      </c>
    </row>
    <row r="40" ht="15.6" spans="1:17">
      <c r="A40" s="8">
        <v>244</v>
      </c>
      <c r="B40" s="22">
        <v>221</v>
      </c>
      <c r="C40" s="8" t="s">
        <v>273</v>
      </c>
      <c r="D40" s="8"/>
      <c r="E40" s="8"/>
      <c r="F40" s="8"/>
      <c r="G40" s="8"/>
      <c r="H40" s="8"/>
      <c r="I40" s="8"/>
      <c r="J40" s="8"/>
      <c r="K40" s="8"/>
      <c r="L40" s="52">
        <f t="shared" si="4"/>
        <v>60000</v>
      </c>
      <c r="M40" s="61">
        <f>SUM(M42:M48)+N40</f>
        <v>60000</v>
      </c>
      <c r="N40" s="61">
        <f t="shared" ref="N40:Q40" si="13">SUM(N42:N48)</f>
        <v>0</v>
      </c>
      <c r="O40" s="61">
        <f t="shared" si="13"/>
        <v>0</v>
      </c>
      <c r="P40" s="61">
        <f>SUM(P42:P48)+Q40</f>
        <v>0</v>
      </c>
      <c r="Q40" s="61">
        <f t="shared" si="13"/>
        <v>0</v>
      </c>
    </row>
    <row r="41" ht="39" customHeight="1" spans="1:17">
      <c r="A41" s="23"/>
      <c r="B41" s="32" t="s">
        <v>274</v>
      </c>
      <c r="C41" s="33"/>
      <c r="D41" s="33"/>
      <c r="E41" s="33"/>
      <c r="F41" s="33"/>
      <c r="G41" s="33"/>
      <c r="H41" s="33"/>
      <c r="I41" s="33" t="s">
        <v>275</v>
      </c>
      <c r="J41" s="33" t="s">
        <v>276</v>
      </c>
      <c r="K41" s="33" t="s">
        <v>277</v>
      </c>
      <c r="L41" s="52"/>
      <c r="M41" s="63"/>
      <c r="N41" s="63"/>
      <c r="O41" s="63"/>
      <c r="P41" s="63"/>
      <c r="Q41" s="74"/>
    </row>
    <row r="42" ht="15.6" spans="1:17">
      <c r="A42" s="23"/>
      <c r="B42" s="26" t="s">
        <v>278</v>
      </c>
      <c r="C42" s="27"/>
      <c r="D42" s="27"/>
      <c r="E42" s="27"/>
      <c r="F42" s="27"/>
      <c r="G42" s="27"/>
      <c r="H42" s="27"/>
      <c r="I42" s="64">
        <v>1</v>
      </c>
      <c r="J42" s="64"/>
      <c r="K42" s="7"/>
      <c r="L42" s="52">
        <f t="shared" si="4"/>
        <v>20000</v>
      </c>
      <c r="M42" s="58">
        <v>20000</v>
      </c>
      <c r="N42" s="63"/>
      <c r="O42" s="63"/>
      <c r="P42" s="59"/>
      <c r="Q42" s="74"/>
    </row>
    <row r="43" ht="15.6" spans="1:17">
      <c r="A43" s="23"/>
      <c r="B43" s="26" t="s">
        <v>279</v>
      </c>
      <c r="C43" s="27"/>
      <c r="D43" s="27"/>
      <c r="E43" s="27"/>
      <c r="F43" s="27"/>
      <c r="G43" s="27"/>
      <c r="H43" s="27"/>
      <c r="I43" s="65"/>
      <c r="J43" s="64"/>
      <c r="K43" s="7"/>
      <c r="L43" s="52">
        <f t="shared" si="4"/>
        <v>40000</v>
      </c>
      <c r="M43" s="59">
        <v>40000</v>
      </c>
      <c r="N43" s="63"/>
      <c r="O43" s="63"/>
      <c r="P43" s="59"/>
      <c r="Q43" s="74"/>
    </row>
    <row r="44" ht="15.6" spans="1:17">
      <c r="A44" s="23"/>
      <c r="B44" s="26" t="s">
        <v>280</v>
      </c>
      <c r="C44" s="27"/>
      <c r="D44" s="27"/>
      <c r="E44" s="27"/>
      <c r="F44" s="27"/>
      <c r="G44" s="27"/>
      <c r="H44" s="27"/>
      <c r="I44" s="7"/>
      <c r="J44" s="7"/>
      <c r="K44" s="7"/>
      <c r="L44" s="52">
        <f t="shared" si="4"/>
        <v>0</v>
      </c>
      <c r="M44" s="59"/>
      <c r="N44" s="63"/>
      <c r="O44" s="63"/>
      <c r="P44" s="63"/>
      <c r="Q44" s="74"/>
    </row>
    <row r="45" ht="32.25" customHeight="1" spans="1:17">
      <c r="A45" s="23"/>
      <c r="B45" s="26" t="s">
        <v>281</v>
      </c>
      <c r="C45" s="27"/>
      <c r="D45" s="27"/>
      <c r="E45" s="27"/>
      <c r="F45" s="27"/>
      <c r="G45" s="27"/>
      <c r="H45" s="27"/>
      <c r="I45" s="7"/>
      <c r="J45" s="7"/>
      <c r="K45" s="7"/>
      <c r="L45" s="52">
        <f t="shared" si="4"/>
        <v>0</v>
      </c>
      <c r="M45" s="63"/>
      <c r="N45" s="63"/>
      <c r="O45" s="63"/>
      <c r="P45" s="63"/>
      <c r="Q45" s="74"/>
    </row>
    <row r="46" ht="15.6" spans="1:17">
      <c r="A46" s="23"/>
      <c r="B46" s="26" t="s">
        <v>282</v>
      </c>
      <c r="C46" s="27"/>
      <c r="D46" s="27"/>
      <c r="E46" s="27"/>
      <c r="F46" s="27"/>
      <c r="G46" s="27"/>
      <c r="H46" s="27"/>
      <c r="I46" s="7"/>
      <c r="J46" s="7"/>
      <c r="K46" s="7"/>
      <c r="L46" s="52">
        <f t="shared" si="4"/>
        <v>0</v>
      </c>
      <c r="M46" s="63"/>
      <c r="N46" s="63"/>
      <c r="O46" s="63"/>
      <c r="P46" s="63"/>
      <c r="Q46" s="74"/>
    </row>
    <row r="47" ht="34.5" customHeight="1" spans="1:17">
      <c r="A47" s="23"/>
      <c r="B47" s="26" t="s">
        <v>283</v>
      </c>
      <c r="C47" s="27"/>
      <c r="D47" s="27"/>
      <c r="E47" s="27"/>
      <c r="F47" s="27"/>
      <c r="G47" s="27"/>
      <c r="H47" s="27"/>
      <c r="I47" s="7"/>
      <c r="J47" s="7"/>
      <c r="K47" s="60"/>
      <c r="L47" s="52">
        <f t="shared" si="4"/>
        <v>0</v>
      </c>
      <c r="M47" s="63"/>
      <c r="N47" s="63"/>
      <c r="O47" s="63"/>
      <c r="P47" s="63"/>
      <c r="Q47" s="74"/>
    </row>
    <row r="48" ht="19.5" customHeight="1" spans="1:17">
      <c r="A48" s="23"/>
      <c r="B48" s="26" t="s">
        <v>284</v>
      </c>
      <c r="C48" s="27"/>
      <c r="D48" s="27"/>
      <c r="E48" s="27"/>
      <c r="F48" s="27"/>
      <c r="G48" s="27"/>
      <c r="H48" s="27"/>
      <c r="I48" s="25"/>
      <c r="J48" s="25"/>
      <c r="K48" s="25"/>
      <c r="L48" s="52">
        <f t="shared" si="4"/>
        <v>0</v>
      </c>
      <c r="M48" s="63"/>
      <c r="N48" s="63"/>
      <c r="O48" s="63"/>
      <c r="P48" s="63"/>
      <c r="Q48" s="74"/>
    </row>
    <row r="49" ht="21.75" customHeight="1" spans="1:17">
      <c r="A49" s="23"/>
      <c r="B49" s="34" t="s">
        <v>205</v>
      </c>
      <c r="C49" s="35"/>
      <c r="D49" s="35"/>
      <c r="E49" s="35"/>
      <c r="F49" s="35"/>
      <c r="G49" s="35"/>
      <c r="H49" s="35"/>
      <c r="I49" s="17"/>
      <c r="J49" s="17"/>
      <c r="K49" s="17"/>
      <c r="L49" s="52"/>
      <c r="M49" s="63"/>
      <c r="N49" s="63"/>
      <c r="O49" s="63"/>
      <c r="P49" s="63"/>
      <c r="Q49" s="74"/>
    </row>
    <row r="50" ht="16.5" customHeight="1" spans="1:17">
      <c r="A50" s="23"/>
      <c r="B50" s="36"/>
      <c r="C50" s="37"/>
      <c r="D50" s="37"/>
      <c r="E50" s="37"/>
      <c r="F50" s="37"/>
      <c r="G50" s="37"/>
      <c r="H50" s="37"/>
      <c r="I50" s="17"/>
      <c r="J50" s="17"/>
      <c r="K50" s="17"/>
      <c r="L50" s="52">
        <f t="shared" si="4"/>
        <v>0</v>
      </c>
      <c r="M50" s="63"/>
      <c r="N50" s="63"/>
      <c r="O50" s="63"/>
      <c r="P50" s="63"/>
      <c r="Q50" s="74"/>
    </row>
    <row r="51" ht="18.75" customHeight="1" spans="1:17">
      <c r="A51" s="23"/>
      <c r="B51" s="22">
        <v>222</v>
      </c>
      <c r="C51" s="11" t="s">
        <v>263</v>
      </c>
      <c r="D51" s="12"/>
      <c r="E51" s="12"/>
      <c r="F51" s="12"/>
      <c r="G51" s="12"/>
      <c r="H51" s="12"/>
      <c r="I51" s="12"/>
      <c r="J51" s="12"/>
      <c r="K51" s="54"/>
      <c r="L51" s="52">
        <f t="shared" si="4"/>
        <v>0</v>
      </c>
      <c r="M51" s="61">
        <f>M52</f>
        <v>0</v>
      </c>
      <c r="N51" s="61">
        <f t="shared" ref="N51:Q51" si="14">N52</f>
        <v>0</v>
      </c>
      <c r="O51" s="61">
        <f t="shared" si="14"/>
        <v>0</v>
      </c>
      <c r="P51" s="61">
        <f t="shared" si="14"/>
        <v>0</v>
      </c>
      <c r="Q51" s="61">
        <f t="shared" si="14"/>
        <v>0</v>
      </c>
    </row>
    <row r="52" ht="19.5" customHeight="1" spans="1:17">
      <c r="A52" s="38">
        <v>244</v>
      </c>
      <c r="B52" s="38">
        <v>222</v>
      </c>
      <c r="C52" s="39" t="s">
        <v>263</v>
      </c>
      <c r="D52" s="40"/>
      <c r="E52" s="40"/>
      <c r="F52" s="40"/>
      <c r="G52" s="40"/>
      <c r="H52" s="40"/>
      <c r="I52" s="40"/>
      <c r="J52" s="40"/>
      <c r="K52" s="66"/>
      <c r="L52" s="52">
        <f t="shared" si="4"/>
        <v>0</v>
      </c>
      <c r="M52" s="61">
        <f>SUM(M54:M56)+N52</f>
        <v>0</v>
      </c>
      <c r="N52" s="61">
        <f t="shared" ref="N52:Q52" si="15">SUM(N54:N56)</f>
        <v>0</v>
      </c>
      <c r="O52" s="61">
        <f t="shared" si="15"/>
        <v>0</v>
      </c>
      <c r="P52" s="61">
        <f>SUM(P54:P56)+Q52</f>
        <v>0</v>
      </c>
      <c r="Q52" s="61">
        <f t="shared" si="15"/>
        <v>0</v>
      </c>
    </row>
    <row r="53" ht="15.6" spans="1:17">
      <c r="A53" s="23"/>
      <c r="B53" s="16" t="s">
        <v>205</v>
      </c>
      <c r="C53" s="17"/>
      <c r="D53" s="17"/>
      <c r="E53" s="17"/>
      <c r="F53" s="17"/>
      <c r="G53" s="17"/>
      <c r="H53" s="17"/>
      <c r="I53" s="17"/>
      <c r="J53" s="17"/>
      <c r="K53" s="17"/>
      <c r="L53" s="52"/>
      <c r="M53" s="63"/>
      <c r="N53" s="63"/>
      <c r="O53" s="63"/>
      <c r="P53" s="63"/>
      <c r="Q53" s="74"/>
    </row>
    <row r="54" ht="30.75" customHeight="1" spans="1:17">
      <c r="A54" s="23"/>
      <c r="B54" s="26" t="s">
        <v>285</v>
      </c>
      <c r="C54" s="27"/>
      <c r="D54" s="27"/>
      <c r="E54" s="27"/>
      <c r="F54" s="27"/>
      <c r="G54" s="27"/>
      <c r="H54" s="27"/>
      <c r="I54" s="27"/>
      <c r="J54" s="27"/>
      <c r="K54" s="27"/>
      <c r="L54" s="52">
        <f t="shared" si="4"/>
        <v>0</v>
      </c>
      <c r="M54" s="63"/>
      <c r="N54" s="63"/>
      <c r="O54" s="63"/>
      <c r="P54" s="63"/>
      <c r="Q54" s="74"/>
    </row>
    <row r="55" ht="21" customHeight="1" spans="1:17">
      <c r="A55" s="23"/>
      <c r="B55" s="18" t="s">
        <v>286</v>
      </c>
      <c r="C55" s="41"/>
      <c r="D55" s="41"/>
      <c r="E55" s="41"/>
      <c r="F55" s="41"/>
      <c r="G55" s="41"/>
      <c r="H55" s="41"/>
      <c r="I55" s="41"/>
      <c r="J55" s="41"/>
      <c r="K55" s="67"/>
      <c r="L55" s="52">
        <f t="shared" si="4"/>
        <v>0</v>
      </c>
      <c r="M55" s="63"/>
      <c r="N55" s="63"/>
      <c r="O55" s="63"/>
      <c r="P55" s="59"/>
      <c r="Q55" s="74"/>
    </row>
    <row r="56" ht="15.75" customHeight="1" spans="1:17">
      <c r="A56" s="23"/>
      <c r="B56" s="18" t="s">
        <v>287</v>
      </c>
      <c r="C56" s="41"/>
      <c r="D56" s="41"/>
      <c r="E56" s="41"/>
      <c r="F56" s="41"/>
      <c r="G56" s="41"/>
      <c r="H56" s="41"/>
      <c r="I56" s="41"/>
      <c r="J56" s="41"/>
      <c r="K56" s="67"/>
      <c r="L56" s="52">
        <f t="shared" si="4"/>
        <v>0</v>
      </c>
      <c r="M56" s="63"/>
      <c r="N56" s="63"/>
      <c r="O56" s="63"/>
      <c r="P56" s="59"/>
      <c r="Q56" s="74"/>
    </row>
    <row r="57" ht="15.75" customHeight="1" spans="1:17">
      <c r="A57" s="23"/>
      <c r="B57" s="18" t="s">
        <v>205</v>
      </c>
      <c r="C57" s="19"/>
      <c r="D57" s="19"/>
      <c r="E57" s="19"/>
      <c r="F57" s="19"/>
      <c r="G57" s="19"/>
      <c r="H57" s="19"/>
      <c r="I57" s="19"/>
      <c r="J57" s="19"/>
      <c r="K57" s="26"/>
      <c r="L57" s="52"/>
      <c r="M57" s="63"/>
      <c r="N57" s="63"/>
      <c r="O57" s="63"/>
      <c r="P57" s="59"/>
      <c r="Q57" s="74"/>
    </row>
    <row r="58" ht="15.75" customHeight="1" spans="1:17">
      <c r="A58" s="23"/>
      <c r="B58" s="20"/>
      <c r="C58" s="21"/>
      <c r="D58" s="21"/>
      <c r="E58" s="21"/>
      <c r="F58" s="21"/>
      <c r="G58" s="21"/>
      <c r="H58" s="21"/>
      <c r="I58" s="21"/>
      <c r="J58" s="21"/>
      <c r="K58" s="60"/>
      <c r="L58" s="52">
        <f t="shared" si="4"/>
        <v>0</v>
      </c>
      <c r="M58" s="63"/>
      <c r="N58" s="63"/>
      <c r="O58" s="63"/>
      <c r="P58" s="59"/>
      <c r="Q58" s="74"/>
    </row>
    <row r="59" ht="15.6" spans="1:17">
      <c r="A59" s="8"/>
      <c r="B59" s="22">
        <v>223</v>
      </c>
      <c r="C59" s="8" t="s">
        <v>288</v>
      </c>
      <c r="D59" s="8"/>
      <c r="E59" s="8"/>
      <c r="F59" s="8"/>
      <c r="G59" s="8"/>
      <c r="H59" s="8"/>
      <c r="I59" s="8"/>
      <c r="J59" s="8"/>
      <c r="K59" s="8"/>
      <c r="L59" s="52">
        <f t="shared" si="4"/>
        <v>2832650.26</v>
      </c>
      <c r="M59" s="53">
        <f>M60+M69+M78+M87</f>
        <v>2422650.26</v>
      </c>
      <c r="N59" s="53">
        <f t="shared" ref="N59:Q59" si="16">N60+N69+N78+N87</f>
        <v>433357</v>
      </c>
      <c r="O59" s="53">
        <f t="shared" si="16"/>
        <v>0</v>
      </c>
      <c r="P59" s="53">
        <f t="shared" si="16"/>
        <v>410000</v>
      </c>
      <c r="Q59" s="53">
        <f t="shared" si="16"/>
        <v>0</v>
      </c>
    </row>
    <row r="60" ht="15.6" spans="1:17">
      <c r="A60" s="22">
        <v>247</v>
      </c>
      <c r="B60" s="26" t="s">
        <v>289</v>
      </c>
      <c r="C60" s="27"/>
      <c r="D60" s="27"/>
      <c r="E60" s="27"/>
      <c r="F60" s="27"/>
      <c r="G60" s="27"/>
      <c r="H60" s="27"/>
      <c r="I60" s="27"/>
      <c r="J60" s="27"/>
      <c r="K60" s="27"/>
      <c r="L60" s="52">
        <f t="shared" si="4"/>
        <v>1707077.78</v>
      </c>
      <c r="M60" s="61">
        <f>SUM(M62:M68)</f>
        <v>1407077.78</v>
      </c>
      <c r="N60" s="61">
        <f>SUM(N62:N68)</f>
        <v>317784.52</v>
      </c>
      <c r="O60" s="61">
        <f t="shared" ref="O60:Q60" si="17">SUM(O62:O68)</f>
        <v>0</v>
      </c>
      <c r="P60" s="61">
        <f t="shared" si="17"/>
        <v>300000</v>
      </c>
      <c r="Q60" s="61">
        <f t="shared" si="17"/>
        <v>0</v>
      </c>
    </row>
    <row r="61" ht="39" customHeight="1" spans="1:17">
      <c r="A61" s="23"/>
      <c r="B61" s="36" t="s">
        <v>290</v>
      </c>
      <c r="C61" s="37"/>
      <c r="D61" s="37"/>
      <c r="E61" s="37"/>
      <c r="F61" s="37"/>
      <c r="G61" s="37"/>
      <c r="H61" s="32"/>
      <c r="I61" s="33" t="s">
        <v>291</v>
      </c>
      <c r="J61" s="33"/>
      <c r="K61" s="33"/>
      <c r="L61" s="63"/>
      <c r="M61" s="63"/>
      <c r="N61" s="63"/>
      <c r="O61" s="63"/>
      <c r="P61" s="63"/>
      <c r="Q61" s="74"/>
    </row>
    <row r="62" ht="15.6" spans="1:17">
      <c r="A62" s="23"/>
      <c r="B62" s="34" t="s">
        <v>292</v>
      </c>
      <c r="C62" s="35"/>
      <c r="D62" s="35"/>
      <c r="E62" s="35"/>
      <c r="F62" s="35"/>
      <c r="G62" s="35"/>
      <c r="H62" s="42"/>
      <c r="I62" s="68">
        <v>470.89</v>
      </c>
      <c r="J62" s="68"/>
      <c r="K62" s="68"/>
      <c r="L62" s="53">
        <f>M62+O62+P62</f>
        <v>1707077.78</v>
      </c>
      <c r="M62" s="59">
        <f>1689293.26+N62-M69</f>
        <v>1407077.78</v>
      </c>
      <c r="N62" s="59">
        <v>317784.52</v>
      </c>
      <c r="O62" s="59"/>
      <c r="P62" s="59">
        <v>300000</v>
      </c>
      <c r="Q62" s="75"/>
    </row>
    <row r="63" ht="15.6" spans="1:17">
      <c r="A63" s="23"/>
      <c r="B63" s="36"/>
      <c r="C63" s="37"/>
      <c r="D63" s="37"/>
      <c r="E63" s="37"/>
      <c r="F63" s="37"/>
      <c r="G63" s="37"/>
      <c r="H63" s="32"/>
      <c r="I63" s="69"/>
      <c r="J63" s="69"/>
      <c r="K63" s="69"/>
      <c r="L63" s="53">
        <f t="shared" ref="L63:L68" si="18">M63+O63+P63</f>
        <v>0</v>
      </c>
      <c r="M63" s="59"/>
      <c r="N63" s="59"/>
      <c r="O63" s="59"/>
      <c r="P63" s="59"/>
      <c r="Q63" s="75"/>
    </row>
    <row r="64" ht="15.6" spans="1:17">
      <c r="A64" s="23"/>
      <c r="B64" s="36"/>
      <c r="C64" s="37"/>
      <c r="D64" s="37"/>
      <c r="E64" s="37"/>
      <c r="F64" s="37"/>
      <c r="G64" s="37"/>
      <c r="H64" s="32"/>
      <c r="I64" s="69"/>
      <c r="J64" s="69"/>
      <c r="K64" s="69"/>
      <c r="L64" s="53">
        <f t="shared" si="18"/>
        <v>0</v>
      </c>
      <c r="M64" s="63"/>
      <c r="N64" s="63"/>
      <c r="O64" s="63"/>
      <c r="P64" s="63"/>
      <c r="Q64" s="74"/>
    </row>
    <row r="65" ht="15.6" spans="1:17">
      <c r="A65" s="23"/>
      <c r="B65" s="36"/>
      <c r="C65" s="37"/>
      <c r="D65" s="37"/>
      <c r="E65" s="37"/>
      <c r="F65" s="37"/>
      <c r="G65" s="37"/>
      <c r="H65" s="32"/>
      <c r="I65" s="69"/>
      <c r="J65" s="69"/>
      <c r="K65" s="69"/>
      <c r="L65" s="53">
        <f t="shared" si="18"/>
        <v>0</v>
      </c>
      <c r="M65" s="63"/>
      <c r="N65" s="63"/>
      <c r="O65" s="63"/>
      <c r="P65" s="63"/>
      <c r="Q65" s="74"/>
    </row>
    <row r="66" ht="15.6" spans="1:17">
      <c r="A66" s="23"/>
      <c r="B66" s="36"/>
      <c r="C66" s="37"/>
      <c r="D66" s="37"/>
      <c r="E66" s="37"/>
      <c r="F66" s="37"/>
      <c r="G66" s="37"/>
      <c r="H66" s="32"/>
      <c r="I66" s="36"/>
      <c r="J66" s="37"/>
      <c r="K66" s="32"/>
      <c r="L66" s="53">
        <f t="shared" si="18"/>
        <v>0</v>
      </c>
      <c r="M66" s="63"/>
      <c r="N66" s="63"/>
      <c r="O66" s="63"/>
      <c r="P66" s="63"/>
      <c r="Q66" s="74"/>
    </row>
    <row r="67" ht="15.6" spans="1:17">
      <c r="A67" s="23"/>
      <c r="B67" s="36"/>
      <c r="C67" s="37"/>
      <c r="D67" s="37"/>
      <c r="E67" s="37"/>
      <c r="F67" s="37"/>
      <c r="G67" s="37"/>
      <c r="H67" s="32"/>
      <c r="I67" s="33"/>
      <c r="J67" s="33"/>
      <c r="K67" s="33"/>
      <c r="L67" s="53">
        <f t="shared" si="18"/>
        <v>0</v>
      </c>
      <c r="M67" s="63"/>
      <c r="N67" s="63"/>
      <c r="O67" s="63"/>
      <c r="P67" s="63"/>
      <c r="Q67" s="74"/>
    </row>
    <row r="68" ht="15.6" spans="1:17">
      <c r="A68" s="23"/>
      <c r="B68" s="42"/>
      <c r="C68" s="76"/>
      <c r="D68" s="76"/>
      <c r="E68" s="76"/>
      <c r="F68" s="76"/>
      <c r="G68" s="76"/>
      <c r="H68" s="76"/>
      <c r="I68" s="76"/>
      <c r="J68" s="76"/>
      <c r="K68" s="76"/>
      <c r="L68" s="53">
        <f t="shared" si="18"/>
        <v>0</v>
      </c>
      <c r="M68" s="63"/>
      <c r="N68" s="63"/>
      <c r="O68" s="63"/>
      <c r="P68" s="63"/>
      <c r="Q68" s="74"/>
    </row>
    <row r="69" ht="15.6" spans="1:17">
      <c r="A69" s="22">
        <v>247</v>
      </c>
      <c r="B69" s="26" t="s">
        <v>293</v>
      </c>
      <c r="C69" s="27"/>
      <c r="D69" s="27"/>
      <c r="E69" s="27"/>
      <c r="F69" s="27"/>
      <c r="G69" s="27"/>
      <c r="H69" s="27"/>
      <c r="I69" s="27"/>
      <c r="J69" s="27"/>
      <c r="K69" s="27"/>
      <c r="L69" s="61">
        <f>L71+L72</f>
        <v>600000</v>
      </c>
      <c r="M69" s="61">
        <f>SUM(M71:M77)</f>
        <v>600000</v>
      </c>
      <c r="N69" s="61">
        <f t="shared" ref="N69:Q69" si="19">SUM(N71:N77)</f>
        <v>0</v>
      </c>
      <c r="O69" s="61">
        <f t="shared" si="19"/>
        <v>0</v>
      </c>
      <c r="P69" s="61">
        <f>SUM(P71:P77)+Q69</f>
        <v>0</v>
      </c>
      <c r="Q69" s="61">
        <f t="shared" si="19"/>
        <v>0</v>
      </c>
    </row>
    <row r="70" ht="55.5" customHeight="1" spans="1:17">
      <c r="A70" s="23"/>
      <c r="B70" s="36" t="s">
        <v>290</v>
      </c>
      <c r="C70" s="37"/>
      <c r="D70" s="37"/>
      <c r="E70" s="37"/>
      <c r="F70" s="37"/>
      <c r="G70" s="37"/>
      <c r="H70" s="32"/>
      <c r="I70" s="33" t="s">
        <v>294</v>
      </c>
      <c r="J70" s="33"/>
      <c r="K70" s="33"/>
      <c r="L70" s="63"/>
      <c r="M70" s="63"/>
      <c r="N70" s="63"/>
      <c r="O70" s="63"/>
      <c r="P70" s="63"/>
      <c r="Q70" s="74"/>
    </row>
    <row r="71" ht="19.5" customHeight="1" spans="1:17">
      <c r="A71" s="23"/>
      <c r="B71" s="34" t="s">
        <v>295</v>
      </c>
      <c r="C71" s="35"/>
      <c r="D71" s="35"/>
      <c r="E71" s="35"/>
      <c r="F71" s="35"/>
      <c r="G71" s="35"/>
      <c r="H71" s="42"/>
      <c r="I71" s="87">
        <v>58</v>
      </c>
      <c r="J71" s="88"/>
      <c r="K71" s="89"/>
      <c r="L71" s="55">
        <f>M71+O71+P71</f>
        <v>350000</v>
      </c>
      <c r="M71" s="59">
        <f>350000+N71</f>
        <v>350000</v>
      </c>
      <c r="N71" s="59"/>
      <c r="O71" s="59"/>
      <c r="P71" s="59"/>
      <c r="Q71" s="74"/>
    </row>
    <row r="72" ht="15.6" spans="1:17">
      <c r="A72" s="23"/>
      <c r="B72" s="34" t="s">
        <v>296</v>
      </c>
      <c r="C72" s="35"/>
      <c r="D72" s="35"/>
      <c r="E72" s="35"/>
      <c r="F72" s="35"/>
      <c r="G72" s="35"/>
      <c r="H72" s="42"/>
      <c r="I72" s="90">
        <v>60</v>
      </c>
      <c r="J72" s="90"/>
      <c r="K72" s="90"/>
      <c r="L72" s="55">
        <f t="shared" ref="L72:L78" si="20">M72+O72+P72</f>
        <v>250000</v>
      </c>
      <c r="M72" s="59">
        <v>250000</v>
      </c>
      <c r="N72" s="59"/>
      <c r="O72" s="59"/>
      <c r="P72" s="59"/>
      <c r="Q72" s="74"/>
    </row>
    <row r="73" ht="15.6" spans="1:17">
      <c r="A73" s="23"/>
      <c r="B73" s="36"/>
      <c r="C73" s="37"/>
      <c r="D73" s="37"/>
      <c r="E73" s="37"/>
      <c r="F73" s="37"/>
      <c r="G73" s="37"/>
      <c r="H73" s="32"/>
      <c r="I73" s="33"/>
      <c r="J73" s="33"/>
      <c r="K73" s="33"/>
      <c r="L73" s="55">
        <f t="shared" si="20"/>
        <v>0</v>
      </c>
      <c r="M73" s="59"/>
      <c r="N73" s="59"/>
      <c r="O73" s="59"/>
      <c r="P73" s="59"/>
      <c r="Q73" s="74"/>
    </row>
    <row r="74" ht="15.6" spans="1:17">
      <c r="A74" s="23"/>
      <c r="B74" s="36"/>
      <c r="C74" s="37"/>
      <c r="D74" s="37"/>
      <c r="E74" s="37"/>
      <c r="F74" s="37"/>
      <c r="G74" s="37"/>
      <c r="H74" s="32"/>
      <c r="I74" s="33"/>
      <c r="J74" s="33"/>
      <c r="K74" s="33"/>
      <c r="L74" s="55">
        <f t="shared" si="20"/>
        <v>0</v>
      </c>
      <c r="M74" s="59"/>
      <c r="N74" s="59"/>
      <c r="O74" s="59"/>
      <c r="P74" s="59"/>
      <c r="Q74" s="74"/>
    </row>
    <row r="75" ht="15.6" spans="1:17">
      <c r="A75" s="23"/>
      <c r="B75" s="36"/>
      <c r="C75" s="37"/>
      <c r="D75" s="37"/>
      <c r="E75" s="37"/>
      <c r="F75" s="37"/>
      <c r="G75" s="37"/>
      <c r="H75" s="32"/>
      <c r="I75" s="33"/>
      <c r="J75" s="33"/>
      <c r="K75" s="33"/>
      <c r="L75" s="55">
        <f t="shared" si="20"/>
        <v>0</v>
      </c>
      <c r="M75" s="59"/>
      <c r="N75" s="59"/>
      <c r="O75" s="59"/>
      <c r="P75" s="59"/>
      <c r="Q75" s="74"/>
    </row>
    <row r="76" ht="15.6" spans="1:17">
      <c r="A76" s="23"/>
      <c r="B76" s="36"/>
      <c r="C76" s="37"/>
      <c r="D76" s="37"/>
      <c r="E76" s="37"/>
      <c r="F76" s="37"/>
      <c r="G76" s="37"/>
      <c r="H76" s="32"/>
      <c r="I76" s="33"/>
      <c r="J76" s="33"/>
      <c r="K76" s="33"/>
      <c r="L76" s="55">
        <f t="shared" si="20"/>
        <v>0</v>
      </c>
      <c r="M76" s="59"/>
      <c r="N76" s="59"/>
      <c r="O76" s="59"/>
      <c r="P76" s="59"/>
      <c r="Q76" s="74"/>
    </row>
    <row r="77" ht="15.6" spans="1:17">
      <c r="A77" s="23"/>
      <c r="B77" s="36"/>
      <c r="C77" s="37"/>
      <c r="D77" s="37"/>
      <c r="E77" s="37"/>
      <c r="F77" s="37"/>
      <c r="G77" s="37"/>
      <c r="H77" s="37"/>
      <c r="I77" s="37"/>
      <c r="J77" s="37"/>
      <c r="K77" s="32"/>
      <c r="L77" s="55">
        <f t="shared" si="20"/>
        <v>0</v>
      </c>
      <c r="M77" s="59"/>
      <c r="N77" s="59"/>
      <c r="O77" s="59"/>
      <c r="P77" s="59"/>
      <c r="Q77" s="74"/>
    </row>
    <row r="78" ht="15.6" spans="1:17">
      <c r="A78" s="22">
        <v>244</v>
      </c>
      <c r="B78" s="26" t="s">
        <v>297</v>
      </c>
      <c r="C78" s="27"/>
      <c r="D78" s="27"/>
      <c r="E78" s="27"/>
      <c r="F78" s="27"/>
      <c r="G78" s="27"/>
      <c r="H78" s="27"/>
      <c r="I78" s="27"/>
      <c r="J78" s="27"/>
      <c r="K78" s="27"/>
      <c r="L78" s="55">
        <f t="shared" si="20"/>
        <v>430572.48</v>
      </c>
      <c r="M78" s="59">
        <f>SUM(M80:M86)</f>
        <v>370572.48</v>
      </c>
      <c r="N78" s="59">
        <f t="shared" ref="N78:Q78" si="21">SUM(N80:N86)</f>
        <v>115572.48</v>
      </c>
      <c r="O78" s="59">
        <f t="shared" si="21"/>
        <v>0</v>
      </c>
      <c r="P78" s="59">
        <f t="shared" si="21"/>
        <v>60000</v>
      </c>
      <c r="Q78" s="61">
        <f t="shared" si="21"/>
        <v>0</v>
      </c>
    </row>
    <row r="79" ht="27.75" customHeight="1" spans="1:17">
      <c r="A79" s="23"/>
      <c r="B79" s="32" t="s">
        <v>290</v>
      </c>
      <c r="C79" s="33"/>
      <c r="D79" s="33"/>
      <c r="E79" s="33"/>
      <c r="F79" s="33"/>
      <c r="G79" s="33"/>
      <c r="H79" s="33" t="s">
        <v>274</v>
      </c>
      <c r="I79" s="33"/>
      <c r="J79" s="33" t="s">
        <v>298</v>
      </c>
      <c r="K79" s="33"/>
      <c r="L79" s="59"/>
      <c r="M79" s="59"/>
      <c r="N79" s="59"/>
      <c r="O79" s="59"/>
      <c r="P79" s="59"/>
      <c r="Q79" s="74"/>
    </row>
    <row r="80" ht="15.6" spans="1:17">
      <c r="A80" s="23"/>
      <c r="B80" s="34" t="s">
        <v>299</v>
      </c>
      <c r="C80" s="35"/>
      <c r="D80" s="35"/>
      <c r="E80" s="35"/>
      <c r="F80" s="35"/>
      <c r="G80" s="42"/>
      <c r="H80" s="36"/>
      <c r="I80" s="32"/>
      <c r="J80" s="91"/>
      <c r="K80" s="92"/>
      <c r="L80" s="55">
        <f>M80+O80+P80</f>
        <v>50000</v>
      </c>
      <c r="M80" s="59">
        <v>25000</v>
      </c>
      <c r="N80" s="59"/>
      <c r="O80" s="59"/>
      <c r="P80" s="59">
        <v>25000</v>
      </c>
      <c r="Q80" s="74"/>
    </row>
    <row r="81" ht="15.6" spans="1:18">
      <c r="A81" s="23"/>
      <c r="B81" s="34" t="s">
        <v>300</v>
      </c>
      <c r="C81" s="35"/>
      <c r="D81" s="35"/>
      <c r="E81" s="35"/>
      <c r="F81" s="35"/>
      <c r="G81" s="42"/>
      <c r="H81" s="36"/>
      <c r="I81" s="32"/>
      <c r="J81" s="93">
        <v>3206</v>
      </c>
      <c r="K81" s="94"/>
      <c r="L81" s="55">
        <f t="shared" ref="L81:L154" si="22">M81+O81+P81</f>
        <v>380572.48</v>
      </c>
      <c r="M81" s="59">
        <f>230000+N81</f>
        <v>345572.48</v>
      </c>
      <c r="N81" s="59">
        <v>115572.48</v>
      </c>
      <c r="O81" s="59"/>
      <c r="P81" s="59">
        <f>25000+10000</f>
        <v>35000</v>
      </c>
      <c r="Q81" s="74"/>
      <c r="R81" s="105"/>
    </row>
    <row r="82" ht="15.6" spans="1:17">
      <c r="A82" s="23"/>
      <c r="B82" s="36"/>
      <c r="C82" s="37"/>
      <c r="D82" s="37"/>
      <c r="E82" s="37"/>
      <c r="F82" s="37"/>
      <c r="G82" s="32"/>
      <c r="H82" s="36"/>
      <c r="I82" s="32"/>
      <c r="J82" s="36"/>
      <c r="K82" s="32"/>
      <c r="L82" s="53">
        <f t="shared" si="22"/>
        <v>0</v>
      </c>
      <c r="M82" s="63"/>
      <c r="N82" s="63"/>
      <c r="O82" s="63"/>
      <c r="P82" s="63"/>
      <c r="Q82" s="74"/>
    </row>
    <row r="83" ht="15.6" spans="1:17">
      <c r="A83" s="23"/>
      <c r="B83" s="36"/>
      <c r="C83" s="37"/>
      <c r="D83" s="37"/>
      <c r="E83" s="37"/>
      <c r="F83" s="37"/>
      <c r="G83" s="32"/>
      <c r="H83" s="36"/>
      <c r="I83" s="32"/>
      <c r="J83" s="36"/>
      <c r="K83" s="32"/>
      <c r="L83" s="53">
        <f t="shared" si="22"/>
        <v>0</v>
      </c>
      <c r="M83" s="63"/>
      <c r="N83" s="63"/>
      <c r="O83" s="63"/>
      <c r="P83" s="63"/>
      <c r="Q83" s="74"/>
    </row>
    <row r="84" ht="15.6" spans="1:17">
      <c r="A84" s="23"/>
      <c r="B84" s="32"/>
      <c r="C84" s="33"/>
      <c r="D84" s="33"/>
      <c r="E84" s="33"/>
      <c r="F84" s="33"/>
      <c r="G84" s="33"/>
      <c r="H84" s="76"/>
      <c r="I84" s="76"/>
      <c r="J84" s="76"/>
      <c r="K84" s="76"/>
      <c r="L84" s="53">
        <f t="shared" si="22"/>
        <v>0</v>
      </c>
      <c r="M84" s="63"/>
      <c r="N84" s="63"/>
      <c r="O84" s="63"/>
      <c r="P84" s="63"/>
      <c r="Q84" s="74"/>
    </row>
    <row r="85" ht="15.6" spans="1:17">
      <c r="A85" s="23"/>
      <c r="B85" s="36"/>
      <c r="C85" s="37"/>
      <c r="D85" s="37"/>
      <c r="E85" s="37"/>
      <c r="F85" s="37"/>
      <c r="G85" s="32"/>
      <c r="H85" s="36"/>
      <c r="I85" s="32"/>
      <c r="J85" s="36"/>
      <c r="K85" s="32"/>
      <c r="L85" s="53">
        <f t="shared" si="22"/>
        <v>0</v>
      </c>
      <c r="M85" s="63"/>
      <c r="N85" s="63"/>
      <c r="O85" s="63"/>
      <c r="P85" s="63"/>
      <c r="Q85" s="74"/>
    </row>
    <row r="86" ht="15.6" spans="1:17">
      <c r="A86" s="23"/>
      <c r="B86" s="37"/>
      <c r="C86" s="37"/>
      <c r="D86" s="37"/>
      <c r="E86" s="37"/>
      <c r="F86" s="37"/>
      <c r="G86" s="32"/>
      <c r="H86" s="34"/>
      <c r="I86" s="42"/>
      <c r="J86" s="34"/>
      <c r="K86" s="42"/>
      <c r="L86" s="53">
        <f t="shared" si="22"/>
        <v>0</v>
      </c>
      <c r="M86" s="63"/>
      <c r="N86" s="63"/>
      <c r="O86" s="63"/>
      <c r="P86" s="63"/>
      <c r="Q86" s="74"/>
    </row>
    <row r="87" ht="15.75" customHeight="1" spans="1:17">
      <c r="A87" s="22">
        <v>244</v>
      </c>
      <c r="B87" s="26" t="s">
        <v>301</v>
      </c>
      <c r="C87" s="27"/>
      <c r="D87" s="27"/>
      <c r="E87" s="27"/>
      <c r="F87" s="27"/>
      <c r="G87" s="27"/>
      <c r="H87" s="27"/>
      <c r="I87" s="27"/>
      <c r="J87" s="27"/>
      <c r="K87" s="27"/>
      <c r="L87" s="53">
        <f t="shared" si="22"/>
        <v>95000</v>
      </c>
      <c r="M87" s="61">
        <f>SUM(M88:M89)+N87</f>
        <v>45000</v>
      </c>
      <c r="N87" s="61">
        <f t="shared" ref="N87:Q87" si="23">SUM(N88:N89)</f>
        <v>0</v>
      </c>
      <c r="O87" s="61">
        <f t="shared" si="23"/>
        <v>0</v>
      </c>
      <c r="P87" s="61">
        <f>SUM(P88:P89)+Q87</f>
        <v>50000</v>
      </c>
      <c r="Q87" s="61">
        <f t="shared" si="23"/>
        <v>0</v>
      </c>
    </row>
    <row r="88" ht="15.6" spans="1:17">
      <c r="A88" s="77"/>
      <c r="B88" s="18"/>
      <c r="C88" s="19"/>
      <c r="D88" s="19"/>
      <c r="E88" s="19"/>
      <c r="F88" s="19"/>
      <c r="G88" s="19"/>
      <c r="H88" s="19"/>
      <c r="I88" s="19"/>
      <c r="J88" s="19"/>
      <c r="K88" s="26"/>
      <c r="L88" s="53">
        <f t="shared" si="22"/>
        <v>95000</v>
      </c>
      <c r="M88" s="59">
        <v>45000</v>
      </c>
      <c r="N88" s="63"/>
      <c r="O88" s="63"/>
      <c r="P88" s="63">
        <v>50000</v>
      </c>
      <c r="Q88" s="74"/>
    </row>
    <row r="89" ht="15.6" spans="1:17">
      <c r="A89" s="77"/>
      <c r="B89" s="18"/>
      <c r="C89" s="19"/>
      <c r="D89" s="19"/>
      <c r="E89" s="19"/>
      <c r="F89" s="19"/>
      <c r="G89" s="19"/>
      <c r="H89" s="19"/>
      <c r="I89" s="19"/>
      <c r="J89" s="19"/>
      <c r="K89" s="26"/>
      <c r="L89" s="53">
        <f t="shared" si="22"/>
        <v>0</v>
      </c>
      <c r="M89" s="63"/>
      <c r="N89" s="63"/>
      <c r="O89" s="63"/>
      <c r="P89" s="63"/>
      <c r="Q89" s="74"/>
    </row>
    <row r="90" ht="15.6" spans="1:17">
      <c r="A90" s="77"/>
      <c r="B90" s="20"/>
      <c r="C90" s="21"/>
      <c r="D90" s="21"/>
      <c r="E90" s="21"/>
      <c r="F90" s="21"/>
      <c r="G90" s="21"/>
      <c r="H90" s="21"/>
      <c r="I90" s="21"/>
      <c r="J90" s="21"/>
      <c r="K90" s="60"/>
      <c r="L90" s="63"/>
      <c r="M90" s="63"/>
      <c r="N90" s="63"/>
      <c r="O90" s="63"/>
      <c r="P90" s="63"/>
      <c r="Q90" s="74"/>
    </row>
    <row r="91" ht="15.75" customHeight="1" spans="1:17">
      <c r="A91" s="38">
        <v>244</v>
      </c>
      <c r="B91" s="78">
        <v>224</v>
      </c>
      <c r="C91" s="8" t="s">
        <v>302</v>
      </c>
      <c r="D91" s="8"/>
      <c r="E91" s="8"/>
      <c r="F91" s="8"/>
      <c r="G91" s="8"/>
      <c r="H91" s="8"/>
      <c r="I91" s="8"/>
      <c r="J91" s="8"/>
      <c r="K91" s="8"/>
      <c r="L91" s="95">
        <f t="shared" si="22"/>
        <v>0</v>
      </c>
      <c r="M91" s="96">
        <f>M93+M96+M98+M100+N91</f>
        <v>0</v>
      </c>
      <c r="N91" s="96">
        <f t="shared" ref="N91:Q91" si="24">N93+N96+N98+N100</f>
        <v>0</v>
      </c>
      <c r="O91" s="96">
        <f t="shared" si="24"/>
        <v>0</v>
      </c>
      <c r="P91" s="96">
        <f>P93+P96+P98+P100+Q91</f>
        <v>0</v>
      </c>
      <c r="Q91" s="96">
        <f t="shared" si="24"/>
        <v>0</v>
      </c>
    </row>
    <row r="92" ht="15.75" customHeight="1" spans="1:17">
      <c r="A92" s="79"/>
      <c r="B92" s="80"/>
      <c r="C92" s="8"/>
      <c r="D92" s="8"/>
      <c r="E92" s="8"/>
      <c r="F92" s="8"/>
      <c r="G92" s="8"/>
      <c r="H92" s="8"/>
      <c r="I92" s="8"/>
      <c r="J92" s="8"/>
      <c r="K92" s="8"/>
      <c r="L92" s="97"/>
      <c r="M92" s="98"/>
      <c r="N92" s="98"/>
      <c r="O92" s="98"/>
      <c r="P92" s="98"/>
      <c r="Q92" s="98"/>
    </row>
    <row r="93" ht="32.25" customHeight="1" spans="1:17">
      <c r="A93" s="23"/>
      <c r="B93" s="26" t="s">
        <v>303</v>
      </c>
      <c r="C93" s="27"/>
      <c r="D93" s="27"/>
      <c r="E93" s="27"/>
      <c r="F93" s="27"/>
      <c r="G93" s="27"/>
      <c r="H93" s="27"/>
      <c r="I93" s="27"/>
      <c r="J93" s="27"/>
      <c r="K93" s="27"/>
      <c r="L93" s="53">
        <f t="shared" si="22"/>
        <v>0</v>
      </c>
      <c r="M93" s="99"/>
      <c r="N93" s="99"/>
      <c r="O93" s="63"/>
      <c r="P93" s="63"/>
      <c r="Q93" s="74"/>
    </row>
    <row r="94" ht="33.75" customHeight="1" spans="1:17">
      <c r="A94" s="23"/>
      <c r="B94" s="26" t="s">
        <v>304</v>
      </c>
      <c r="C94" s="27"/>
      <c r="D94" s="27"/>
      <c r="E94" s="27"/>
      <c r="F94" s="27"/>
      <c r="G94" s="27"/>
      <c r="H94" s="27"/>
      <c r="I94" s="27"/>
      <c r="J94" s="27"/>
      <c r="K94" s="27"/>
      <c r="L94" s="53">
        <f t="shared" si="22"/>
        <v>0</v>
      </c>
      <c r="M94" s="99"/>
      <c r="N94" s="99"/>
      <c r="O94" s="63"/>
      <c r="P94" s="63"/>
      <c r="Q94" s="74"/>
    </row>
    <row r="95" ht="15.75" customHeight="1" spans="1:17">
      <c r="A95" s="23"/>
      <c r="B95" s="33" t="s">
        <v>305</v>
      </c>
      <c r="C95" s="33"/>
      <c r="D95" s="33"/>
      <c r="E95" s="33"/>
      <c r="F95" s="33" t="s">
        <v>274</v>
      </c>
      <c r="G95" s="33"/>
      <c r="H95" s="33"/>
      <c r="I95" s="33" t="s">
        <v>306</v>
      </c>
      <c r="J95" s="33"/>
      <c r="K95" s="33"/>
      <c r="L95" s="100"/>
      <c r="M95" s="101"/>
      <c r="N95" s="101"/>
      <c r="O95" s="101"/>
      <c r="P95" s="101"/>
      <c r="Q95" s="106"/>
    </row>
    <row r="96" ht="15.6" spans="1:17">
      <c r="A96" s="23"/>
      <c r="B96" s="33"/>
      <c r="C96" s="33"/>
      <c r="D96" s="33"/>
      <c r="E96" s="33"/>
      <c r="F96" s="33"/>
      <c r="G96" s="33"/>
      <c r="H96" s="33"/>
      <c r="I96" s="33"/>
      <c r="J96" s="33"/>
      <c r="K96" s="33"/>
      <c r="L96" s="53">
        <f t="shared" si="22"/>
        <v>0</v>
      </c>
      <c r="M96" s="63"/>
      <c r="N96" s="63"/>
      <c r="O96" s="63"/>
      <c r="P96" s="63"/>
      <c r="Q96" s="74"/>
    </row>
    <row r="97" ht="33.75" customHeight="1" spans="1:17">
      <c r="A97" s="23"/>
      <c r="B97" s="26" t="s">
        <v>307</v>
      </c>
      <c r="C97" s="27"/>
      <c r="D97" s="27"/>
      <c r="E97" s="27"/>
      <c r="F97" s="27"/>
      <c r="G97" s="27"/>
      <c r="H97" s="27"/>
      <c r="I97" s="27"/>
      <c r="J97" s="27"/>
      <c r="K97" s="27"/>
      <c r="L97" s="53">
        <f t="shared" si="22"/>
        <v>0</v>
      </c>
      <c r="M97" s="63"/>
      <c r="N97" s="63"/>
      <c r="O97" s="63"/>
      <c r="P97" s="63"/>
      <c r="Q97" s="74"/>
    </row>
    <row r="98" ht="18.75" customHeight="1" spans="1:17">
      <c r="A98" s="23"/>
      <c r="B98" s="20"/>
      <c r="C98" s="21"/>
      <c r="D98" s="21"/>
      <c r="E98" s="21"/>
      <c r="F98" s="21"/>
      <c r="G98" s="21"/>
      <c r="H98" s="21"/>
      <c r="I98" s="21"/>
      <c r="J98" s="21"/>
      <c r="K98" s="60"/>
      <c r="L98" s="53">
        <f t="shared" si="22"/>
        <v>0</v>
      </c>
      <c r="M98" s="63"/>
      <c r="N98" s="63"/>
      <c r="O98" s="63"/>
      <c r="P98" s="63"/>
      <c r="Q98" s="74"/>
    </row>
    <row r="99" ht="18.75" customHeight="1" spans="1:17">
      <c r="A99" s="23"/>
      <c r="B99" s="26" t="s">
        <v>308</v>
      </c>
      <c r="C99" s="27"/>
      <c r="D99" s="27"/>
      <c r="E99" s="27"/>
      <c r="F99" s="27"/>
      <c r="G99" s="27"/>
      <c r="H99" s="27"/>
      <c r="I99" s="27"/>
      <c r="J99" s="27"/>
      <c r="K99" s="27"/>
      <c r="L99" s="53">
        <f t="shared" si="22"/>
        <v>0</v>
      </c>
      <c r="M99" s="63"/>
      <c r="N99" s="63"/>
      <c r="O99" s="63"/>
      <c r="P99" s="63"/>
      <c r="Q99" s="74"/>
    </row>
    <row r="100" ht="18" customHeight="1" spans="1:17">
      <c r="A100" s="23"/>
      <c r="B100" s="18" t="s">
        <v>205</v>
      </c>
      <c r="C100" s="19"/>
      <c r="D100" s="19"/>
      <c r="E100" s="19"/>
      <c r="F100" s="19"/>
      <c r="G100" s="19"/>
      <c r="H100" s="19"/>
      <c r="I100" s="19"/>
      <c r="J100" s="19"/>
      <c r="K100" s="26"/>
      <c r="L100" s="53"/>
      <c r="M100" s="63"/>
      <c r="N100" s="63"/>
      <c r="O100" s="63"/>
      <c r="P100" s="63"/>
      <c r="Q100" s="74"/>
    </row>
    <row r="101" ht="18" customHeight="1" spans="1:17">
      <c r="A101" s="23"/>
      <c r="B101" s="20"/>
      <c r="C101" s="21"/>
      <c r="D101" s="21"/>
      <c r="E101" s="21"/>
      <c r="F101" s="21"/>
      <c r="G101" s="21"/>
      <c r="H101" s="21"/>
      <c r="I101" s="21"/>
      <c r="J101" s="21"/>
      <c r="K101" s="60"/>
      <c r="L101" s="53">
        <f t="shared" si="22"/>
        <v>0</v>
      </c>
      <c r="M101" s="63"/>
      <c r="N101" s="63"/>
      <c r="O101" s="63"/>
      <c r="P101" s="63"/>
      <c r="Q101" s="74"/>
    </row>
    <row r="102" ht="18.75" customHeight="1" spans="1:17">
      <c r="A102" s="23"/>
      <c r="B102" s="22">
        <v>225</v>
      </c>
      <c r="C102" s="8" t="s">
        <v>309</v>
      </c>
      <c r="D102" s="8"/>
      <c r="E102" s="8"/>
      <c r="F102" s="8"/>
      <c r="G102" s="8"/>
      <c r="H102" s="8"/>
      <c r="I102" s="8"/>
      <c r="J102" s="8"/>
      <c r="K102" s="8"/>
      <c r="L102" s="53">
        <f t="shared" si="22"/>
        <v>430000</v>
      </c>
      <c r="M102" s="53">
        <f>M103+M104</f>
        <v>350000</v>
      </c>
      <c r="N102" s="53">
        <f t="shared" ref="N102:Q102" si="25">N103+N104</f>
        <v>0</v>
      </c>
      <c r="O102" s="53">
        <f t="shared" si="25"/>
        <v>0</v>
      </c>
      <c r="P102" s="53">
        <f t="shared" si="25"/>
        <v>80000</v>
      </c>
      <c r="Q102" s="53">
        <f t="shared" si="25"/>
        <v>0</v>
      </c>
    </row>
    <row r="103" ht="15" customHeight="1" spans="1:17">
      <c r="A103" s="8">
        <v>243</v>
      </c>
      <c r="B103" s="38">
        <v>225</v>
      </c>
      <c r="C103" s="39" t="s">
        <v>309</v>
      </c>
      <c r="D103" s="40"/>
      <c r="E103" s="40"/>
      <c r="F103" s="40"/>
      <c r="G103" s="40"/>
      <c r="H103" s="40"/>
      <c r="I103" s="40"/>
      <c r="J103" s="40"/>
      <c r="K103" s="66"/>
      <c r="L103" s="53">
        <f t="shared" si="22"/>
        <v>0</v>
      </c>
      <c r="M103" s="61">
        <f>M142</f>
        <v>0</v>
      </c>
      <c r="N103" s="61">
        <f t="shared" ref="N103:Q103" si="26">N142</f>
        <v>0</v>
      </c>
      <c r="O103" s="61">
        <f t="shared" si="26"/>
        <v>0</v>
      </c>
      <c r="P103" s="61">
        <f t="shared" si="26"/>
        <v>0</v>
      </c>
      <c r="Q103" s="61">
        <f t="shared" si="26"/>
        <v>0</v>
      </c>
    </row>
    <row r="104" ht="14.25" customHeight="1" spans="1:17">
      <c r="A104" s="8">
        <v>244</v>
      </c>
      <c r="B104" s="79"/>
      <c r="C104" s="81"/>
      <c r="D104" s="82"/>
      <c r="E104" s="82"/>
      <c r="F104" s="82"/>
      <c r="G104" s="82"/>
      <c r="H104" s="82"/>
      <c r="I104" s="82"/>
      <c r="J104" s="82"/>
      <c r="K104" s="102"/>
      <c r="L104" s="53">
        <f t="shared" si="22"/>
        <v>430000</v>
      </c>
      <c r="M104" s="61">
        <f>M105+M126+M136+M139+N104</f>
        <v>350000</v>
      </c>
      <c r="N104" s="61">
        <f t="shared" ref="N104:Q104" si="27">N105+N126+N136+N139</f>
        <v>0</v>
      </c>
      <c r="O104" s="61">
        <f t="shared" si="27"/>
        <v>0</v>
      </c>
      <c r="P104" s="61">
        <f>P105+P126+P136+P139+Q104</f>
        <v>80000</v>
      </c>
      <c r="Q104" s="61">
        <f t="shared" si="27"/>
        <v>0</v>
      </c>
    </row>
    <row r="105" ht="15.6" spans="1:17">
      <c r="A105" s="8">
        <v>244</v>
      </c>
      <c r="B105" s="26" t="s">
        <v>310</v>
      </c>
      <c r="C105" s="27"/>
      <c r="D105" s="27"/>
      <c r="E105" s="27"/>
      <c r="F105" s="27"/>
      <c r="G105" s="27"/>
      <c r="H105" s="27"/>
      <c r="I105" s="27"/>
      <c r="J105" s="27"/>
      <c r="K105" s="27"/>
      <c r="L105" s="53">
        <f t="shared" si="22"/>
        <v>430000</v>
      </c>
      <c r="M105" s="103">
        <f>M106+M112+M116+M123</f>
        <v>350000</v>
      </c>
      <c r="N105" s="103">
        <f>N106+N112+N116+N123</f>
        <v>0</v>
      </c>
      <c r="O105" s="103">
        <f t="shared" ref="O105:Q105" si="28">O106+O112+O116+O123</f>
        <v>0</v>
      </c>
      <c r="P105" s="103">
        <f t="shared" si="28"/>
        <v>80000</v>
      </c>
      <c r="Q105" s="103">
        <f t="shared" si="28"/>
        <v>0</v>
      </c>
    </row>
    <row r="106" ht="15.6" spans="1:17">
      <c r="A106" s="23"/>
      <c r="B106" s="42" t="s">
        <v>311</v>
      </c>
      <c r="C106" s="76"/>
      <c r="D106" s="76"/>
      <c r="E106" s="76"/>
      <c r="F106" s="76"/>
      <c r="G106" s="76"/>
      <c r="H106" s="76"/>
      <c r="I106" s="76"/>
      <c r="J106" s="76"/>
      <c r="K106" s="76"/>
      <c r="L106" s="53">
        <f t="shared" si="22"/>
        <v>172000</v>
      </c>
      <c r="M106" s="103">
        <f>SUM(M107:M111)</f>
        <v>142000</v>
      </c>
      <c r="N106" s="103">
        <f>SUM(N110)</f>
        <v>0</v>
      </c>
      <c r="O106" s="103">
        <f t="shared" ref="O106:Q106" si="29">SUM(O110)</f>
        <v>0</v>
      </c>
      <c r="P106" s="103">
        <f>SUM(P108:P110)</f>
        <v>30000</v>
      </c>
      <c r="Q106" s="103">
        <f t="shared" si="29"/>
        <v>0</v>
      </c>
    </row>
    <row r="107" ht="15.6" spans="1:17">
      <c r="A107" s="23"/>
      <c r="B107" s="42" t="s">
        <v>47</v>
      </c>
      <c r="C107" s="76"/>
      <c r="D107" s="76"/>
      <c r="E107" s="76"/>
      <c r="F107" s="76"/>
      <c r="G107" s="76"/>
      <c r="H107" s="76"/>
      <c r="I107" s="76"/>
      <c r="J107" s="76"/>
      <c r="K107" s="76"/>
      <c r="L107" s="53">
        <f t="shared" si="22"/>
        <v>0</v>
      </c>
      <c r="M107" s="63"/>
      <c r="N107" s="63"/>
      <c r="O107" s="63"/>
      <c r="P107" s="63"/>
      <c r="Q107" s="74"/>
    </row>
    <row r="108" ht="15.6" spans="1:17">
      <c r="A108" s="23"/>
      <c r="B108" s="36" t="s">
        <v>312</v>
      </c>
      <c r="C108" s="37"/>
      <c r="D108" s="37"/>
      <c r="E108" s="37"/>
      <c r="F108" s="37"/>
      <c r="G108" s="37"/>
      <c r="H108" s="37"/>
      <c r="I108" s="37"/>
      <c r="J108" s="32"/>
      <c r="K108" s="76"/>
      <c r="L108" s="53"/>
      <c r="M108" s="59">
        <v>30000</v>
      </c>
      <c r="N108" s="63"/>
      <c r="O108" s="63"/>
      <c r="P108" s="59">
        <v>10000</v>
      </c>
      <c r="Q108" s="74"/>
    </row>
    <row r="109" ht="15.6" spans="1:17">
      <c r="A109" s="23"/>
      <c r="B109" s="36" t="s">
        <v>313</v>
      </c>
      <c r="C109" s="37"/>
      <c r="D109" s="37"/>
      <c r="E109" s="37"/>
      <c r="F109" s="37"/>
      <c r="G109" s="37"/>
      <c r="H109" s="37"/>
      <c r="I109" s="37"/>
      <c r="J109" s="32"/>
      <c r="K109" s="76"/>
      <c r="L109" s="53"/>
      <c r="M109" s="59">
        <v>30000</v>
      </c>
      <c r="N109" s="63"/>
      <c r="O109" s="63"/>
      <c r="P109" s="63">
        <v>10000</v>
      </c>
      <c r="Q109" s="74"/>
    </row>
    <row r="110" ht="15.6" spans="1:17">
      <c r="A110" s="23"/>
      <c r="B110" s="36" t="s">
        <v>314</v>
      </c>
      <c r="C110" s="37"/>
      <c r="D110" s="37"/>
      <c r="E110" s="37"/>
      <c r="F110" s="37"/>
      <c r="G110" s="37"/>
      <c r="H110" s="37"/>
      <c r="I110" s="37"/>
      <c r="J110" s="37"/>
      <c r="K110" s="32"/>
      <c r="L110" s="53"/>
      <c r="M110" s="59">
        <v>2000</v>
      </c>
      <c r="N110" s="63"/>
      <c r="O110" s="63"/>
      <c r="P110" s="63">
        <v>10000</v>
      </c>
      <c r="Q110" s="74"/>
    </row>
    <row r="111" ht="15.6" spans="1:17">
      <c r="A111" s="23"/>
      <c r="B111" s="36" t="s">
        <v>315</v>
      </c>
      <c r="C111" s="37"/>
      <c r="D111" s="37"/>
      <c r="E111" s="37"/>
      <c r="F111" s="37"/>
      <c r="G111" s="37"/>
      <c r="H111" s="37"/>
      <c r="I111" s="37"/>
      <c r="J111" s="37"/>
      <c r="K111" s="32"/>
      <c r="L111" s="53"/>
      <c r="M111" s="59">
        <v>80000</v>
      </c>
      <c r="N111" s="63"/>
      <c r="O111" s="63"/>
      <c r="P111" s="63"/>
      <c r="Q111" s="73"/>
    </row>
    <row r="112" ht="29.25" customHeight="1" spans="1:17">
      <c r="A112" s="23"/>
      <c r="B112" s="42" t="s">
        <v>316</v>
      </c>
      <c r="C112" s="76"/>
      <c r="D112" s="76"/>
      <c r="E112" s="76"/>
      <c r="F112" s="76"/>
      <c r="G112" s="76"/>
      <c r="H112" s="76"/>
      <c r="I112" s="76"/>
      <c r="J112" s="76"/>
      <c r="K112" s="76"/>
      <c r="L112" s="53">
        <f t="shared" si="22"/>
        <v>20000</v>
      </c>
      <c r="M112" s="103">
        <f>SUM(M114:M115)</f>
        <v>0</v>
      </c>
      <c r="N112" s="103">
        <f t="shared" ref="N112:Q112" si="30">SUM(N114)</f>
        <v>0</v>
      </c>
      <c r="O112" s="103">
        <f t="shared" si="30"/>
        <v>0</v>
      </c>
      <c r="P112" s="103">
        <f t="shared" si="30"/>
        <v>20000</v>
      </c>
      <c r="Q112" s="103">
        <f t="shared" si="30"/>
        <v>0</v>
      </c>
    </row>
    <row r="113" ht="15.6" spans="1:17">
      <c r="A113" s="23"/>
      <c r="B113" s="42" t="s">
        <v>47</v>
      </c>
      <c r="C113" s="76"/>
      <c r="D113" s="76"/>
      <c r="E113" s="76"/>
      <c r="F113" s="76"/>
      <c r="G113" s="76"/>
      <c r="H113" s="76"/>
      <c r="I113" s="76"/>
      <c r="J113" s="76"/>
      <c r="K113" s="76"/>
      <c r="L113" s="53">
        <f t="shared" si="22"/>
        <v>0</v>
      </c>
      <c r="M113" s="59"/>
      <c r="N113" s="63"/>
      <c r="O113" s="63"/>
      <c r="P113" s="63"/>
      <c r="Q113" s="74"/>
    </row>
    <row r="114" ht="15.6" spans="1:17">
      <c r="A114" s="23"/>
      <c r="B114" s="36" t="s">
        <v>317</v>
      </c>
      <c r="C114" s="37"/>
      <c r="D114" s="37"/>
      <c r="E114" s="37"/>
      <c r="F114" s="37"/>
      <c r="G114" s="37"/>
      <c r="H114" s="37"/>
      <c r="I114" s="37"/>
      <c r="J114" s="37"/>
      <c r="K114" s="32"/>
      <c r="L114" s="53">
        <f t="shared" si="22"/>
        <v>20000</v>
      </c>
      <c r="M114" s="59"/>
      <c r="N114" s="63"/>
      <c r="O114" s="63"/>
      <c r="P114" s="63">
        <v>20000</v>
      </c>
      <c r="Q114" s="74"/>
    </row>
    <row r="115" ht="15.6" spans="1:17">
      <c r="A115" s="23"/>
      <c r="B115" s="36" t="s">
        <v>318</v>
      </c>
      <c r="C115" s="37"/>
      <c r="D115" s="37"/>
      <c r="E115" s="37"/>
      <c r="F115" s="37"/>
      <c r="G115" s="37"/>
      <c r="H115" s="37"/>
      <c r="I115" s="37"/>
      <c r="J115" s="37"/>
      <c r="K115" s="32"/>
      <c r="L115" s="53"/>
      <c r="M115" s="59"/>
      <c r="N115" s="63"/>
      <c r="O115" s="63"/>
      <c r="P115" s="63"/>
      <c r="Q115" s="73"/>
    </row>
    <row r="116" ht="15.6" spans="1:17">
      <c r="A116" s="23"/>
      <c r="B116" s="42" t="s">
        <v>319</v>
      </c>
      <c r="C116" s="76"/>
      <c r="D116" s="76"/>
      <c r="E116" s="76"/>
      <c r="F116" s="76"/>
      <c r="G116" s="76"/>
      <c r="H116" s="76"/>
      <c r="I116" s="76"/>
      <c r="J116" s="76"/>
      <c r="K116" s="76"/>
      <c r="L116" s="53">
        <f t="shared" si="22"/>
        <v>87000</v>
      </c>
      <c r="M116" s="103">
        <f>SUM(M117:M122)</f>
        <v>57000</v>
      </c>
      <c r="N116" s="103">
        <f t="shared" ref="N116:Q116" si="31">SUM(N122)</f>
        <v>0</v>
      </c>
      <c r="O116" s="103">
        <f t="shared" si="31"/>
        <v>0</v>
      </c>
      <c r="P116" s="103">
        <f>SUM(P118:P121)</f>
        <v>30000</v>
      </c>
      <c r="Q116" s="103">
        <f t="shared" si="31"/>
        <v>0</v>
      </c>
    </row>
    <row r="117" ht="15.6" spans="1:17">
      <c r="A117" s="23"/>
      <c r="B117" s="42" t="s">
        <v>47</v>
      </c>
      <c r="C117" s="76"/>
      <c r="D117" s="76"/>
      <c r="E117" s="76"/>
      <c r="F117" s="76"/>
      <c r="G117" s="76"/>
      <c r="H117" s="76"/>
      <c r="I117" s="76"/>
      <c r="J117" s="76"/>
      <c r="K117" s="76"/>
      <c r="L117" s="53">
        <f t="shared" si="22"/>
        <v>0</v>
      </c>
      <c r="M117" s="59"/>
      <c r="N117" s="63"/>
      <c r="O117" s="63"/>
      <c r="P117" s="63"/>
      <c r="Q117" s="74"/>
    </row>
    <row r="118" ht="24.75" customHeight="1" spans="1:17">
      <c r="A118" s="23"/>
      <c r="B118" s="34" t="s">
        <v>320</v>
      </c>
      <c r="C118" s="35"/>
      <c r="D118" s="35"/>
      <c r="E118" s="35"/>
      <c r="F118" s="35"/>
      <c r="G118" s="35"/>
      <c r="H118" s="35"/>
      <c r="I118" s="35"/>
      <c r="J118" s="42"/>
      <c r="K118" s="76"/>
      <c r="L118" s="53"/>
      <c r="M118" s="59">
        <v>10000</v>
      </c>
      <c r="N118" s="63"/>
      <c r="O118" s="63"/>
      <c r="P118" s="63">
        <v>20000</v>
      </c>
      <c r="Q118" s="74"/>
    </row>
    <row r="119" ht="26.25" customHeight="1" spans="1:17">
      <c r="A119" s="23"/>
      <c r="B119" s="34" t="s">
        <v>321</v>
      </c>
      <c r="C119" s="35"/>
      <c r="D119" s="35"/>
      <c r="E119" s="35"/>
      <c r="F119" s="35"/>
      <c r="G119" s="35"/>
      <c r="H119" s="35"/>
      <c r="I119" s="35"/>
      <c r="J119" s="42"/>
      <c r="K119" s="76"/>
      <c r="L119" s="53"/>
      <c r="M119" s="59">
        <v>35000</v>
      </c>
      <c r="N119" s="63"/>
      <c r="O119" s="63"/>
      <c r="P119" s="63"/>
      <c r="Q119" s="74"/>
    </row>
    <row r="120" ht="15.6" spans="1:17">
      <c r="A120" s="23"/>
      <c r="B120" s="34" t="s">
        <v>322</v>
      </c>
      <c r="C120" s="35"/>
      <c r="D120" s="35"/>
      <c r="E120" s="35"/>
      <c r="F120" s="35"/>
      <c r="G120" s="35"/>
      <c r="H120" s="35"/>
      <c r="I120" s="35"/>
      <c r="J120" s="42"/>
      <c r="K120" s="76"/>
      <c r="L120" s="53"/>
      <c r="M120" s="59">
        <v>12000</v>
      </c>
      <c r="N120" s="63"/>
      <c r="O120" s="63"/>
      <c r="P120" s="63">
        <v>10000</v>
      </c>
      <c r="Q120" s="74"/>
    </row>
    <row r="121" ht="43.5" customHeight="1" spans="1:17">
      <c r="A121" s="23"/>
      <c r="B121" s="34" t="s">
        <v>323</v>
      </c>
      <c r="C121" s="35"/>
      <c r="D121" s="35"/>
      <c r="E121" s="35"/>
      <c r="F121" s="35"/>
      <c r="G121" s="35"/>
      <c r="H121" s="35"/>
      <c r="I121" s="35"/>
      <c r="J121" s="42"/>
      <c r="K121" s="76"/>
      <c r="L121" s="53"/>
      <c r="M121" s="104"/>
      <c r="N121" s="63"/>
      <c r="O121" s="63"/>
      <c r="P121" s="63"/>
      <c r="Q121" s="74"/>
    </row>
    <row r="122" ht="15.6" spans="1:17">
      <c r="A122" s="23"/>
      <c r="B122" s="83"/>
      <c r="C122" s="84"/>
      <c r="D122" s="84"/>
      <c r="E122" s="84"/>
      <c r="F122" s="84"/>
      <c r="G122" s="84"/>
      <c r="H122" s="84"/>
      <c r="I122" s="84"/>
      <c r="J122" s="84"/>
      <c r="K122" s="84"/>
      <c r="L122" s="53"/>
      <c r="M122" s="59"/>
      <c r="N122" s="63"/>
      <c r="O122" s="63"/>
      <c r="P122" s="63"/>
      <c r="Q122" s="74"/>
    </row>
    <row r="123" ht="33.75" customHeight="1" spans="1:17">
      <c r="A123" s="23"/>
      <c r="B123" s="42" t="s">
        <v>324</v>
      </c>
      <c r="C123" s="76"/>
      <c r="D123" s="76"/>
      <c r="E123" s="76"/>
      <c r="F123" s="76"/>
      <c r="G123" s="76"/>
      <c r="H123" s="76"/>
      <c r="I123" s="76"/>
      <c r="J123" s="76"/>
      <c r="K123" s="76"/>
      <c r="L123" s="53">
        <f t="shared" si="22"/>
        <v>151000</v>
      </c>
      <c r="M123" s="103">
        <f>SUM(M125)</f>
        <v>151000</v>
      </c>
      <c r="N123" s="103">
        <f t="shared" ref="N123:Q123" si="32">SUM(N125)</f>
        <v>0</v>
      </c>
      <c r="O123" s="103">
        <f t="shared" si="32"/>
        <v>0</v>
      </c>
      <c r="P123" s="103">
        <f t="shared" si="32"/>
        <v>0</v>
      </c>
      <c r="Q123" s="103">
        <f t="shared" si="32"/>
        <v>0</v>
      </c>
    </row>
    <row r="124" ht="15.6" spans="1:17">
      <c r="A124" s="23"/>
      <c r="B124" s="42" t="s">
        <v>325</v>
      </c>
      <c r="C124" s="76"/>
      <c r="D124" s="76"/>
      <c r="E124" s="76"/>
      <c r="F124" s="76"/>
      <c r="G124" s="76"/>
      <c r="H124" s="76"/>
      <c r="I124" s="76"/>
      <c r="J124" s="76"/>
      <c r="K124" s="76"/>
      <c r="L124" s="53">
        <f t="shared" si="22"/>
        <v>0</v>
      </c>
      <c r="M124" s="63"/>
      <c r="N124" s="63"/>
      <c r="O124" s="63"/>
      <c r="P124" s="63"/>
      <c r="Q124" s="74"/>
    </row>
    <row r="125" ht="15.6" spans="1:17">
      <c r="A125" s="23"/>
      <c r="B125" s="85" t="s">
        <v>326</v>
      </c>
      <c r="C125" s="86"/>
      <c r="D125" s="86"/>
      <c r="E125" s="86"/>
      <c r="F125" s="86"/>
      <c r="G125" s="86"/>
      <c r="H125" s="86"/>
      <c r="I125" s="86"/>
      <c r="J125" s="86"/>
      <c r="K125" s="86"/>
      <c r="L125" s="53"/>
      <c r="M125" s="59">
        <f>350000-M116-M106</f>
        <v>151000</v>
      </c>
      <c r="N125" s="63"/>
      <c r="O125" s="63"/>
      <c r="P125" s="59"/>
      <c r="Q125" s="74"/>
    </row>
    <row r="126" ht="52.5" customHeight="1" spans="1:17">
      <c r="A126" s="23"/>
      <c r="B126" s="26" t="s">
        <v>327</v>
      </c>
      <c r="C126" s="27"/>
      <c r="D126" s="27"/>
      <c r="E126" s="27"/>
      <c r="F126" s="27"/>
      <c r="G126" s="27"/>
      <c r="H126" s="27"/>
      <c r="I126" s="27"/>
      <c r="J126" s="27"/>
      <c r="K126" s="27"/>
      <c r="L126" s="53">
        <f t="shared" si="22"/>
        <v>0</v>
      </c>
      <c r="M126" s="103">
        <f>SUM(M128)</f>
        <v>0</v>
      </c>
      <c r="N126" s="103">
        <f t="shared" ref="N126:Q126" si="33">SUM(N128)</f>
        <v>0</v>
      </c>
      <c r="O126" s="103">
        <f t="shared" si="33"/>
        <v>0</v>
      </c>
      <c r="P126" s="103">
        <f t="shared" si="33"/>
        <v>0</v>
      </c>
      <c r="Q126" s="103">
        <f t="shared" si="33"/>
        <v>0</v>
      </c>
    </row>
    <row r="127" ht="15.6" spans="1:17">
      <c r="A127" s="23"/>
      <c r="B127" s="32" t="s">
        <v>206</v>
      </c>
      <c r="C127" s="33"/>
      <c r="D127" s="33"/>
      <c r="E127" s="33"/>
      <c r="F127" s="33"/>
      <c r="G127" s="33"/>
      <c r="H127" s="33" t="s">
        <v>328</v>
      </c>
      <c r="I127" s="33"/>
      <c r="J127" s="33"/>
      <c r="K127" s="33"/>
      <c r="L127" s="53"/>
      <c r="M127" s="63"/>
      <c r="N127" s="63"/>
      <c r="O127" s="63"/>
      <c r="P127" s="63"/>
      <c r="Q127" s="74"/>
    </row>
    <row r="128" ht="15.6" spans="1:17">
      <c r="A128" s="23"/>
      <c r="B128" s="32"/>
      <c r="C128" s="33"/>
      <c r="D128" s="33"/>
      <c r="E128" s="33"/>
      <c r="F128" s="33"/>
      <c r="G128" s="33"/>
      <c r="H128" s="76"/>
      <c r="I128" s="76"/>
      <c r="J128" s="76"/>
      <c r="K128" s="76"/>
      <c r="L128" s="53">
        <f t="shared" si="22"/>
        <v>0</v>
      </c>
      <c r="M128" s="63"/>
      <c r="N128" s="63"/>
      <c r="O128" s="63"/>
      <c r="P128" s="63"/>
      <c r="Q128" s="74"/>
    </row>
    <row r="129" ht="15.6" hidden="1" spans="1:17">
      <c r="A129" s="23"/>
      <c r="B129" s="32"/>
      <c r="C129" s="33"/>
      <c r="D129" s="33"/>
      <c r="E129" s="33"/>
      <c r="F129" s="33"/>
      <c r="G129" s="33"/>
      <c r="H129" s="76"/>
      <c r="I129" s="76"/>
      <c r="J129" s="76"/>
      <c r="K129" s="76"/>
      <c r="L129" s="53">
        <f t="shared" si="22"/>
        <v>0</v>
      </c>
      <c r="M129" s="63"/>
      <c r="N129" s="63"/>
      <c r="O129" s="63"/>
      <c r="P129" s="63"/>
      <c r="Q129" s="74"/>
    </row>
    <row r="130" ht="15.6" hidden="1" spans="1:17">
      <c r="A130" s="23"/>
      <c r="B130" s="32"/>
      <c r="C130" s="33"/>
      <c r="D130" s="33"/>
      <c r="E130" s="33"/>
      <c r="F130" s="33"/>
      <c r="G130" s="33"/>
      <c r="H130" s="76"/>
      <c r="I130" s="76"/>
      <c r="J130" s="76"/>
      <c r="K130" s="76"/>
      <c r="L130" s="53">
        <f t="shared" si="22"/>
        <v>0</v>
      </c>
      <c r="M130" s="63"/>
      <c r="N130" s="63"/>
      <c r="O130" s="63"/>
      <c r="P130" s="63"/>
      <c r="Q130" s="74"/>
    </row>
    <row r="131" ht="15.6" hidden="1" spans="1:17">
      <c r="A131" s="23"/>
      <c r="B131" s="32"/>
      <c r="C131" s="33"/>
      <c r="D131" s="33"/>
      <c r="E131" s="33"/>
      <c r="F131" s="33"/>
      <c r="G131" s="33"/>
      <c r="H131" s="76"/>
      <c r="I131" s="76"/>
      <c r="J131" s="76"/>
      <c r="K131" s="76"/>
      <c r="L131" s="53">
        <f t="shared" si="22"/>
        <v>0</v>
      </c>
      <c r="M131" s="63"/>
      <c r="N131" s="63"/>
      <c r="O131" s="63"/>
      <c r="P131" s="63"/>
      <c r="Q131" s="74"/>
    </row>
    <row r="132" ht="15.6" hidden="1" spans="1:17">
      <c r="A132" s="23"/>
      <c r="B132" s="32"/>
      <c r="C132" s="33"/>
      <c r="D132" s="33"/>
      <c r="E132" s="33"/>
      <c r="F132" s="33"/>
      <c r="G132" s="33"/>
      <c r="H132" s="76"/>
      <c r="I132" s="76"/>
      <c r="J132" s="76"/>
      <c r="K132" s="76"/>
      <c r="L132" s="53">
        <f t="shared" si="22"/>
        <v>0</v>
      </c>
      <c r="M132" s="63"/>
      <c r="N132" s="63"/>
      <c r="O132" s="63"/>
      <c r="P132" s="63"/>
      <c r="Q132" s="74"/>
    </row>
    <row r="133" ht="15.6" hidden="1" spans="1:17">
      <c r="A133" s="23"/>
      <c r="B133" s="32"/>
      <c r="C133" s="33"/>
      <c r="D133" s="33"/>
      <c r="E133" s="33"/>
      <c r="F133" s="33"/>
      <c r="G133" s="33"/>
      <c r="H133" s="76"/>
      <c r="I133" s="76"/>
      <c r="J133" s="76"/>
      <c r="K133" s="76"/>
      <c r="L133" s="53">
        <f t="shared" si="22"/>
        <v>0</v>
      </c>
      <c r="M133" s="63"/>
      <c r="N133" s="63"/>
      <c r="O133" s="63"/>
      <c r="P133" s="63"/>
      <c r="Q133" s="74"/>
    </row>
    <row r="134" ht="15.6" hidden="1" spans="1:17">
      <c r="A134" s="23"/>
      <c r="B134" s="32"/>
      <c r="C134" s="33"/>
      <c r="D134" s="33"/>
      <c r="E134" s="33"/>
      <c r="F134" s="33"/>
      <c r="G134" s="33"/>
      <c r="H134" s="76"/>
      <c r="I134" s="76"/>
      <c r="J134" s="76"/>
      <c r="K134" s="76"/>
      <c r="L134" s="53">
        <f t="shared" si="22"/>
        <v>0</v>
      </c>
      <c r="M134" s="63"/>
      <c r="N134" s="63"/>
      <c r="O134" s="63"/>
      <c r="P134" s="63"/>
      <c r="Q134" s="74"/>
    </row>
    <row r="135" ht="15.6" hidden="1" spans="1:17">
      <c r="A135" s="23"/>
      <c r="B135" s="32"/>
      <c r="C135" s="33"/>
      <c r="D135" s="33"/>
      <c r="E135" s="33"/>
      <c r="F135" s="33"/>
      <c r="G135" s="33"/>
      <c r="H135" s="76"/>
      <c r="I135" s="76"/>
      <c r="J135" s="76"/>
      <c r="K135" s="76"/>
      <c r="L135" s="53">
        <f t="shared" si="22"/>
        <v>0</v>
      </c>
      <c r="M135" s="63"/>
      <c r="N135" s="63"/>
      <c r="O135" s="63"/>
      <c r="P135" s="63"/>
      <c r="Q135" s="74"/>
    </row>
    <row r="136" ht="15.6" spans="1:17">
      <c r="A136" s="23"/>
      <c r="B136" s="26" t="s">
        <v>329</v>
      </c>
      <c r="C136" s="27"/>
      <c r="D136" s="27"/>
      <c r="E136" s="27"/>
      <c r="F136" s="27"/>
      <c r="G136" s="27"/>
      <c r="H136" s="27"/>
      <c r="I136" s="27"/>
      <c r="J136" s="27"/>
      <c r="K136" s="27"/>
      <c r="L136" s="53">
        <f t="shared" si="22"/>
        <v>0</v>
      </c>
      <c r="M136" s="103">
        <f>SUM(M138)</f>
        <v>0</v>
      </c>
      <c r="N136" s="103">
        <f t="shared" ref="N136:Q136" si="34">SUM(N138)</f>
        <v>0</v>
      </c>
      <c r="O136" s="103">
        <f t="shared" si="34"/>
        <v>0</v>
      </c>
      <c r="P136" s="103">
        <f t="shared" si="34"/>
        <v>0</v>
      </c>
      <c r="Q136" s="103">
        <f t="shared" si="34"/>
        <v>0</v>
      </c>
    </row>
    <row r="137" ht="15.6" spans="1:17">
      <c r="A137" s="23"/>
      <c r="B137" s="32" t="s">
        <v>330</v>
      </c>
      <c r="C137" s="33"/>
      <c r="D137" s="33"/>
      <c r="E137" s="33"/>
      <c r="F137" s="33"/>
      <c r="G137" s="33"/>
      <c r="H137" s="33" t="s">
        <v>328</v>
      </c>
      <c r="I137" s="33"/>
      <c r="J137" s="33"/>
      <c r="K137" s="33"/>
      <c r="L137" s="53"/>
      <c r="M137" s="63"/>
      <c r="N137" s="63"/>
      <c r="O137" s="63"/>
      <c r="P137" s="63"/>
      <c r="Q137" s="74"/>
    </row>
    <row r="138" ht="19.5" customHeight="1" spans="1:17">
      <c r="A138" s="23"/>
      <c r="B138" s="32"/>
      <c r="C138" s="33"/>
      <c r="D138" s="33"/>
      <c r="E138" s="33"/>
      <c r="F138" s="33"/>
      <c r="G138" s="33"/>
      <c r="H138" s="76"/>
      <c r="I138" s="76"/>
      <c r="J138" s="76"/>
      <c r="K138" s="76"/>
      <c r="L138" s="53">
        <f t="shared" si="22"/>
        <v>0</v>
      </c>
      <c r="M138" s="63"/>
      <c r="N138" s="63"/>
      <c r="O138" s="59"/>
      <c r="P138" s="63"/>
      <c r="Q138" s="74"/>
    </row>
    <row r="139" ht="16.5" customHeight="1" spans="1:17">
      <c r="A139" s="23"/>
      <c r="B139" s="26" t="s">
        <v>308</v>
      </c>
      <c r="C139" s="27"/>
      <c r="D139" s="27"/>
      <c r="E139" s="27"/>
      <c r="F139" s="27"/>
      <c r="G139" s="27"/>
      <c r="H139" s="27"/>
      <c r="I139" s="27"/>
      <c r="J139" s="27"/>
      <c r="K139" s="27"/>
      <c r="L139" s="53">
        <f t="shared" si="22"/>
        <v>0</v>
      </c>
      <c r="M139" s="103">
        <f>SUM(M141)</f>
        <v>0</v>
      </c>
      <c r="N139" s="103">
        <f t="shared" ref="N139:Q139" si="35">SUM(N141)</f>
        <v>0</v>
      </c>
      <c r="O139" s="103">
        <f t="shared" si="35"/>
        <v>0</v>
      </c>
      <c r="P139" s="103">
        <f t="shared" si="35"/>
        <v>0</v>
      </c>
      <c r="Q139" s="103">
        <f t="shared" si="35"/>
        <v>0</v>
      </c>
    </row>
    <row r="140" ht="20.25" customHeight="1" spans="1:17">
      <c r="A140" s="23"/>
      <c r="B140" s="18" t="s">
        <v>205</v>
      </c>
      <c r="C140" s="19"/>
      <c r="D140" s="19"/>
      <c r="E140" s="19"/>
      <c r="F140" s="19"/>
      <c r="G140" s="19"/>
      <c r="H140" s="19"/>
      <c r="I140" s="19"/>
      <c r="J140" s="19"/>
      <c r="K140" s="26"/>
      <c r="L140" s="53"/>
      <c r="M140" s="63"/>
      <c r="N140" s="63"/>
      <c r="O140" s="63"/>
      <c r="P140" s="63"/>
      <c r="Q140" s="74"/>
    </row>
    <row r="141" ht="15" customHeight="1" spans="1:17">
      <c r="A141" s="23"/>
      <c r="B141" s="20"/>
      <c r="C141" s="21"/>
      <c r="D141" s="21"/>
      <c r="E141" s="21"/>
      <c r="F141" s="21"/>
      <c r="G141" s="21"/>
      <c r="H141" s="21"/>
      <c r="I141" s="21"/>
      <c r="J141" s="21"/>
      <c r="K141" s="60"/>
      <c r="L141" s="53">
        <f t="shared" si="22"/>
        <v>0</v>
      </c>
      <c r="M141" s="63"/>
      <c r="N141" s="63"/>
      <c r="O141" s="63"/>
      <c r="P141" s="63"/>
      <c r="Q141" s="74"/>
    </row>
    <row r="142" ht="15.75" customHeight="1" spans="1:17">
      <c r="A142" s="8">
        <v>243</v>
      </c>
      <c r="B142" s="18" t="s">
        <v>331</v>
      </c>
      <c r="C142" s="19"/>
      <c r="D142" s="19"/>
      <c r="E142" s="19"/>
      <c r="F142" s="19"/>
      <c r="G142" s="19"/>
      <c r="H142" s="19"/>
      <c r="I142" s="19"/>
      <c r="J142" s="19"/>
      <c r="K142" s="26"/>
      <c r="L142" s="53">
        <f t="shared" si="22"/>
        <v>0</v>
      </c>
      <c r="M142" s="61">
        <f>M144+N142</f>
        <v>0</v>
      </c>
      <c r="N142" s="61">
        <f t="shared" ref="N142:Q142" si="36">N144</f>
        <v>0</v>
      </c>
      <c r="O142" s="61">
        <f t="shared" si="36"/>
        <v>0</v>
      </c>
      <c r="P142" s="61">
        <f>P144+Q142</f>
        <v>0</v>
      </c>
      <c r="Q142" s="61">
        <f t="shared" si="36"/>
        <v>0</v>
      </c>
    </row>
    <row r="143" ht="15.6" spans="1:17">
      <c r="A143" s="23"/>
      <c r="B143" s="32" t="s">
        <v>332</v>
      </c>
      <c r="C143" s="33"/>
      <c r="D143" s="33"/>
      <c r="E143" s="33"/>
      <c r="F143" s="33"/>
      <c r="G143" s="33"/>
      <c r="H143" s="33" t="s">
        <v>328</v>
      </c>
      <c r="I143" s="33"/>
      <c r="J143" s="33"/>
      <c r="K143" s="33"/>
      <c r="L143" s="53">
        <f t="shared" si="22"/>
        <v>0</v>
      </c>
      <c r="M143" s="63"/>
      <c r="N143" s="63"/>
      <c r="O143" s="63"/>
      <c r="P143" s="63"/>
      <c r="Q143" s="74"/>
    </row>
    <row r="144" ht="15.6" spans="1:17">
      <c r="A144" s="23"/>
      <c r="B144" s="32"/>
      <c r="C144" s="33"/>
      <c r="D144" s="33"/>
      <c r="E144" s="33"/>
      <c r="F144" s="33"/>
      <c r="G144" s="33"/>
      <c r="H144" s="33"/>
      <c r="I144" s="33"/>
      <c r="J144" s="33"/>
      <c r="K144" s="33"/>
      <c r="L144" s="53">
        <f t="shared" si="22"/>
        <v>0</v>
      </c>
      <c r="M144" s="63"/>
      <c r="N144" s="63"/>
      <c r="O144" s="63"/>
      <c r="P144" s="63"/>
      <c r="Q144" s="74"/>
    </row>
    <row r="145" ht="15.75" customHeight="1" spans="1:17">
      <c r="A145" s="107"/>
      <c r="B145" s="30">
        <v>226</v>
      </c>
      <c r="C145" s="11" t="s">
        <v>265</v>
      </c>
      <c r="D145" s="12"/>
      <c r="E145" s="12"/>
      <c r="F145" s="12"/>
      <c r="G145" s="12"/>
      <c r="H145" s="12"/>
      <c r="I145" s="12"/>
      <c r="J145" s="12"/>
      <c r="K145" s="54"/>
      <c r="L145" s="53">
        <f t="shared" si="22"/>
        <v>5309899.96</v>
      </c>
      <c r="M145" s="53">
        <f>M146+M147</f>
        <v>809899.96</v>
      </c>
      <c r="N145" s="53">
        <f t="shared" ref="N145:Q145" si="37">N146+N147</f>
        <v>0</v>
      </c>
      <c r="O145" s="53">
        <f t="shared" si="37"/>
        <v>0</v>
      </c>
      <c r="P145" s="53">
        <f t="shared" si="37"/>
        <v>4500000</v>
      </c>
      <c r="Q145" s="53">
        <f t="shared" si="37"/>
        <v>0</v>
      </c>
    </row>
    <row r="146" ht="13.5" customHeight="1" spans="1:17">
      <c r="A146" s="8">
        <v>243</v>
      </c>
      <c r="B146" s="108">
        <v>226</v>
      </c>
      <c r="C146" s="109" t="s">
        <v>265</v>
      </c>
      <c r="D146" s="110"/>
      <c r="E146" s="110"/>
      <c r="F146" s="110"/>
      <c r="G146" s="110"/>
      <c r="H146" s="110"/>
      <c r="I146" s="110"/>
      <c r="J146" s="110"/>
      <c r="K146" s="129"/>
      <c r="L146" s="53">
        <f t="shared" si="22"/>
        <v>0</v>
      </c>
      <c r="M146" s="63"/>
      <c r="N146" s="63"/>
      <c r="O146" s="63"/>
      <c r="P146" s="63"/>
      <c r="Q146" s="74"/>
    </row>
    <row r="147" ht="15.75" customHeight="1" spans="1:19">
      <c r="A147" s="8">
        <v>244</v>
      </c>
      <c r="B147" s="79"/>
      <c r="C147" s="81"/>
      <c r="D147" s="82"/>
      <c r="E147" s="82"/>
      <c r="F147" s="82"/>
      <c r="G147" s="82"/>
      <c r="H147" s="82"/>
      <c r="I147" s="82"/>
      <c r="J147" s="82"/>
      <c r="K147" s="102"/>
      <c r="L147" s="53">
        <f t="shared" si="22"/>
        <v>5309899.96</v>
      </c>
      <c r="M147" s="61">
        <f>SUM(M148:M157)+M160+M161+M162</f>
        <v>809899.96</v>
      </c>
      <c r="N147" s="61">
        <f t="shared" ref="N147:Q147" si="38">SUM(N148:N162)</f>
        <v>0</v>
      </c>
      <c r="O147" s="61">
        <f t="shared" si="38"/>
        <v>0</v>
      </c>
      <c r="P147" s="61">
        <f>SUM(P148:P157)+P160+P161+P162</f>
        <v>4500000</v>
      </c>
      <c r="Q147" s="61">
        <f t="shared" si="38"/>
        <v>0</v>
      </c>
      <c r="S147" s="105"/>
    </row>
    <row r="148" s="1" customFormat="1" ht="33" customHeight="1" spans="1:24">
      <c r="A148" s="111"/>
      <c r="B148" s="26" t="s">
        <v>333</v>
      </c>
      <c r="C148" s="27"/>
      <c r="D148" s="27"/>
      <c r="E148" s="27"/>
      <c r="F148" s="27"/>
      <c r="G148" s="27"/>
      <c r="H148" s="27"/>
      <c r="I148" s="27"/>
      <c r="J148" s="27"/>
      <c r="K148" s="27"/>
      <c r="L148" s="53">
        <f t="shared" si="22"/>
        <v>19932</v>
      </c>
      <c r="M148" s="59">
        <v>19932</v>
      </c>
      <c r="N148" s="130"/>
      <c r="O148" s="59"/>
      <c r="P148" s="59"/>
      <c r="Q148" s="137"/>
      <c r="R148" s="138"/>
      <c r="S148" s="139"/>
      <c r="T148" s="138"/>
      <c r="U148" s="138"/>
      <c r="V148" s="138"/>
      <c r="W148" s="138"/>
      <c r="X148" s="138"/>
    </row>
    <row r="149" s="1" customFormat="1" ht="33" customHeight="1" spans="1:24">
      <c r="A149" s="111"/>
      <c r="B149" s="18" t="s">
        <v>334</v>
      </c>
      <c r="C149" s="19"/>
      <c r="D149" s="19"/>
      <c r="E149" s="19"/>
      <c r="F149" s="19"/>
      <c r="G149" s="19"/>
      <c r="H149" s="19"/>
      <c r="I149" s="19"/>
      <c r="J149" s="26"/>
      <c r="K149" s="27"/>
      <c r="L149" s="53">
        <f t="shared" si="22"/>
        <v>450000</v>
      </c>
      <c r="M149" s="59">
        <v>450000</v>
      </c>
      <c r="N149" s="130"/>
      <c r="O149" s="59"/>
      <c r="P149" s="59"/>
      <c r="Q149" s="137"/>
      <c r="R149" s="138"/>
      <c r="S149" s="139"/>
      <c r="T149" s="138"/>
      <c r="U149" s="138"/>
      <c r="V149" s="138"/>
      <c r="W149" s="138"/>
      <c r="X149" s="138"/>
    </row>
    <row r="150" ht="15.6" spans="1:17">
      <c r="A150" s="23"/>
      <c r="B150" s="26" t="s">
        <v>335</v>
      </c>
      <c r="C150" s="27"/>
      <c r="D150" s="27"/>
      <c r="E150" s="27"/>
      <c r="F150" s="27"/>
      <c r="G150" s="27"/>
      <c r="H150" s="27"/>
      <c r="I150" s="27"/>
      <c r="J150" s="27"/>
      <c r="K150" s="27"/>
      <c r="L150" s="53">
        <f t="shared" si="22"/>
        <v>0</v>
      </c>
      <c r="M150" s="59"/>
      <c r="N150" s="59"/>
      <c r="O150" s="59"/>
      <c r="P150" s="59"/>
      <c r="Q150" s="75"/>
    </row>
    <row r="151" ht="32.25" customHeight="1" spans="1:17">
      <c r="A151" s="23"/>
      <c r="B151" s="26" t="s">
        <v>336</v>
      </c>
      <c r="C151" s="27"/>
      <c r="D151" s="27"/>
      <c r="E151" s="27"/>
      <c r="F151" s="27"/>
      <c r="G151" s="27"/>
      <c r="H151" s="27"/>
      <c r="I151" s="27"/>
      <c r="J151" s="27"/>
      <c r="K151" s="27"/>
      <c r="L151" s="53">
        <f t="shared" si="22"/>
        <v>0</v>
      </c>
      <c r="M151" s="59"/>
      <c r="N151" s="59"/>
      <c r="O151" s="59"/>
      <c r="P151" s="59"/>
      <c r="Q151" s="75"/>
    </row>
    <row r="152" ht="32.25" customHeight="1" spans="1:17">
      <c r="A152" s="23"/>
      <c r="B152" s="18" t="s">
        <v>337</v>
      </c>
      <c r="C152" s="19"/>
      <c r="D152" s="19"/>
      <c r="E152" s="19"/>
      <c r="F152" s="19"/>
      <c r="G152" s="19"/>
      <c r="H152" s="19"/>
      <c r="I152" s="19"/>
      <c r="J152" s="26"/>
      <c r="K152" s="27"/>
      <c r="L152" s="53">
        <f t="shared" si="22"/>
        <v>0</v>
      </c>
      <c r="M152" s="59">
        <v>0</v>
      </c>
      <c r="N152" s="59"/>
      <c r="O152" s="59"/>
      <c r="P152" s="59"/>
      <c r="Q152" s="75"/>
    </row>
    <row r="153" ht="30.75" customHeight="1" spans="1:17">
      <c r="A153" s="23"/>
      <c r="B153" s="26" t="s">
        <v>338</v>
      </c>
      <c r="C153" s="27"/>
      <c r="D153" s="27"/>
      <c r="E153" s="27"/>
      <c r="F153" s="27"/>
      <c r="G153" s="27"/>
      <c r="H153" s="27"/>
      <c r="I153" s="27"/>
      <c r="J153" s="27"/>
      <c r="K153" s="27"/>
      <c r="L153" s="53">
        <f t="shared" si="22"/>
        <v>10000</v>
      </c>
      <c r="M153" s="59">
        <v>10000</v>
      </c>
      <c r="N153" s="59"/>
      <c r="O153" s="59"/>
      <c r="P153" s="59"/>
      <c r="Q153" s="75"/>
    </row>
    <row r="154" ht="51.75" customHeight="1" spans="1:17">
      <c r="A154" s="23"/>
      <c r="B154" s="26" t="s">
        <v>339</v>
      </c>
      <c r="C154" s="27"/>
      <c r="D154" s="27"/>
      <c r="E154" s="27"/>
      <c r="F154" s="27"/>
      <c r="G154" s="27"/>
      <c r="H154" s="27"/>
      <c r="I154" s="27"/>
      <c r="J154" s="27"/>
      <c r="K154" s="27"/>
      <c r="L154" s="53">
        <f t="shared" si="22"/>
        <v>150000</v>
      </c>
      <c r="M154" s="59">
        <v>150000</v>
      </c>
      <c r="N154" s="59"/>
      <c r="O154" s="59"/>
      <c r="P154" s="59"/>
      <c r="Q154" s="75"/>
    </row>
    <row r="155" ht="39" customHeight="1" spans="1:17">
      <c r="A155" s="23"/>
      <c r="B155" s="26" t="s">
        <v>340</v>
      </c>
      <c r="C155" s="27"/>
      <c r="D155" s="27"/>
      <c r="E155" s="27"/>
      <c r="F155" s="27"/>
      <c r="G155" s="27"/>
      <c r="H155" s="27"/>
      <c r="I155" s="27"/>
      <c r="J155" s="27"/>
      <c r="K155" s="27"/>
      <c r="L155" s="53">
        <f t="shared" ref="L155:L160" si="39">M155+O155+P155</f>
        <v>0</v>
      </c>
      <c r="M155" s="59"/>
      <c r="N155" s="59"/>
      <c r="O155" s="59"/>
      <c r="P155" s="59"/>
      <c r="Q155" s="75"/>
    </row>
    <row r="156" ht="21" customHeight="1" spans="1:17">
      <c r="A156" s="23"/>
      <c r="B156" s="26" t="s">
        <v>341</v>
      </c>
      <c r="C156" s="27"/>
      <c r="D156" s="27"/>
      <c r="E156" s="27"/>
      <c r="F156" s="27"/>
      <c r="G156" s="27"/>
      <c r="H156" s="27"/>
      <c r="I156" s="27"/>
      <c r="J156" s="27"/>
      <c r="K156" s="27"/>
      <c r="L156" s="53">
        <f t="shared" si="39"/>
        <v>510068</v>
      </c>
      <c r="M156" s="59">
        <f>809899.96-M160-M154-M153-M149-M148</f>
        <v>10068</v>
      </c>
      <c r="N156" s="59"/>
      <c r="O156" s="59"/>
      <c r="P156" s="59">
        <v>500000</v>
      </c>
      <c r="Q156" s="75"/>
    </row>
    <row r="157" ht="22.5" customHeight="1" spans="1:17">
      <c r="A157" s="23"/>
      <c r="B157" s="26" t="s">
        <v>342</v>
      </c>
      <c r="C157" s="27"/>
      <c r="D157" s="27"/>
      <c r="E157" s="27"/>
      <c r="F157" s="27"/>
      <c r="G157" s="27"/>
      <c r="H157" s="27"/>
      <c r="I157" s="27"/>
      <c r="J157" s="27"/>
      <c r="K157" s="27"/>
      <c r="L157" s="53">
        <f t="shared" si="39"/>
        <v>0</v>
      </c>
      <c r="M157" s="59">
        <f>SUM(M159)</f>
        <v>0</v>
      </c>
      <c r="N157" s="59">
        <f t="shared" ref="N157:Q157" si="40">SUM(N159)</f>
        <v>0</v>
      </c>
      <c r="O157" s="59">
        <f t="shared" si="40"/>
        <v>0</v>
      </c>
      <c r="P157" s="59">
        <f t="shared" si="40"/>
        <v>0</v>
      </c>
      <c r="Q157" s="59">
        <f t="shared" si="40"/>
        <v>0</v>
      </c>
    </row>
    <row r="158" ht="19.5" customHeight="1" spans="1:17">
      <c r="A158" s="23"/>
      <c r="B158" s="18" t="s">
        <v>205</v>
      </c>
      <c r="C158" s="19"/>
      <c r="D158" s="19"/>
      <c r="E158" s="19"/>
      <c r="F158" s="19"/>
      <c r="G158" s="19"/>
      <c r="H158" s="19"/>
      <c r="I158" s="19"/>
      <c r="J158" s="19"/>
      <c r="K158" s="26"/>
      <c r="L158" s="53"/>
      <c r="M158" s="59"/>
      <c r="N158" s="59"/>
      <c r="O158" s="59"/>
      <c r="P158" s="59"/>
      <c r="Q158" s="75"/>
    </row>
    <row r="159" ht="19.5" customHeight="1" spans="1:17">
      <c r="A159" s="23"/>
      <c r="B159" s="20"/>
      <c r="C159" s="21"/>
      <c r="D159" s="21"/>
      <c r="E159" s="21"/>
      <c r="F159" s="21"/>
      <c r="G159" s="21"/>
      <c r="H159" s="21"/>
      <c r="I159" s="21"/>
      <c r="J159" s="21"/>
      <c r="K159" s="26"/>
      <c r="L159" s="53">
        <f t="shared" si="39"/>
        <v>0</v>
      </c>
      <c r="M159" s="59"/>
      <c r="N159" s="59"/>
      <c r="O159" s="59"/>
      <c r="P159" s="59"/>
      <c r="Q159" s="75"/>
    </row>
    <row r="160" ht="24" customHeight="1" spans="1:18">
      <c r="A160" s="23"/>
      <c r="B160" s="112" t="s">
        <v>343</v>
      </c>
      <c r="C160" s="113"/>
      <c r="D160" s="113"/>
      <c r="E160" s="113"/>
      <c r="F160" s="113"/>
      <c r="G160" s="113"/>
      <c r="H160" s="113"/>
      <c r="I160" s="113"/>
      <c r="J160" s="113"/>
      <c r="K160" s="131"/>
      <c r="L160" s="53">
        <f t="shared" si="39"/>
        <v>169899.96</v>
      </c>
      <c r="M160" s="59">
        <v>169899.96</v>
      </c>
      <c r="N160" s="59"/>
      <c r="O160" s="59"/>
      <c r="P160" s="59"/>
      <c r="Q160" s="75"/>
      <c r="R160" s="140">
        <v>556866</v>
      </c>
    </row>
    <row r="161" ht="24" customHeight="1" spans="1:18">
      <c r="A161" s="23"/>
      <c r="B161" s="112" t="s">
        <v>344</v>
      </c>
      <c r="C161" s="113"/>
      <c r="D161" s="113"/>
      <c r="E161" s="113"/>
      <c r="F161" s="113"/>
      <c r="G161" s="113"/>
      <c r="H161" s="113"/>
      <c r="I161" s="113"/>
      <c r="J161" s="113"/>
      <c r="K161" s="131"/>
      <c r="L161" s="53">
        <f t="shared" ref="L161:L162" si="41">M161+O161+P161</f>
        <v>4000000</v>
      </c>
      <c r="M161" s="59"/>
      <c r="N161" s="59"/>
      <c r="O161" s="59"/>
      <c r="P161" s="59">
        <v>4000000</v>
      </c>
      <c r="Q161" s="75">
        <v>0</v>
      </c>
      <c r="R161" s="105">
        <f>R160-M160-M148-M149-M154</f>
        <v>-232965.96</v>
      </c>
    </row>
    <row r="162" ht="33.75" customHeight="1" spans="1:17">
      <c r="A162" s="23"/>
      <c r="B162" s="114" t="s">
        <v>345</v>
      </c>
      <c r="C162" s="115"/>
      <c r="D162" s="115"/>
      <c r="E162" s="115"/>
      <c r="F162" s="115"/>
      <c r="G162" s="115"/>
      <c r="H162" s="115"/>
      <c r="I162" s="115"/>
      <c r="J162" s="115"/>
      <c r="K162" s="115"/>
      <c r="L162" s="53">
        <f t="shared" si="41"/>
        <v>0</v>
      </c>
      <c r="M162" s="63"/>
      <c r="N162" s="63"/>
      <c r="O162" s="63"/>
      <c r="P162" s="59"/>
      <c r="Q162" s="74"/>
    </row>
    <row r="163" ht="15.6" spans="1:17">
      <c r="A163" s="23"/>
      <c r="B163" s="116"/>
      <c r="C163" s="117"/>
      <c r="D163" s="117"/>
      <c r="E163" s="117"/>
      <c r="F163" s="117"/>
      <c r="G163" s="117"/>
      <c r="H163" s="117"/>
      <c r="I163" s="117"/>
      <c r="J163" s="117"/>
      <c r="K163" s="132"/>
      <c r="L163" s="53"/>
      <c r="M163" s="63"/>
      <c r="N163" s="63"/>
      <c r="O163" s="63"/>
      <c r="P163" s="63"/>
      <c r="Q163" s="74"/>
    </row>
    <row r="164" ht="21.75" customHeight="1" spans="1:17">
      <c r="A164" s="8">
        <v>244</v>
      </c>
      <c r="B164" s="22" t="s">
        <v>346</v>
      </c>
      <c r="C164" s="8" t="s">
        <v>347</v>
      </c>
      <c r="D164" s="8"/>
      <c r="E164" s="8"/>
      <c r="F164" s="8"/>
      <c r="G164" s="8"/>
      <c r="H164" s="8"/>
      <c r="I164" s="8"/>
      <c r="J164" s="8"/>
      <c r="K164" s="8"/>
      <c r="L164" s="53">
        <f t="shared" ref="L164:L239" si="42">M164+O164+P164</f>
        <v>0</v>
      </c>
      <c r="M164" s="53">
        <f>SUM(M165:M166)+N164</f>
        <v>0</v>
      </c>
      <c r="N164" s="53">
        <f t="shared" ref="N164:Q164" si="43">SUM(N165:N166)</f>
        <v>0</v>
      </c>
      <c r="O164" s="53">
        <f t="shared" si="43"/>
        <v>0</v>
      </c>
      <c r="P164" s="53">
        <f>SUM(P165:P166)+Q164</f>
        <v>0</v>
      </c>
      <c r="Q164" s="53">
        <f t="shared" si="43"/>
        <v>0</v>
      </c>
    </row>
    <row r="165" ht="33.75" customHeight="1" spans="1:17">
      <c r="A165" s="23"/>
      <c r="B165" s="118" t="s">
        <v>348</v>
      </c>
      <c r="C165" s="119"/>
      <c r="D165" s="119"/>
      <c r="E165" s="119"/>
      <c r="F165" s="119"/>
      <c r="G165" s="119"/>
      <c r="H165" s="119"/>
      <c r="I165" s="119"/>
      <c r="J165" s="119"/>
      <c r="K165" s="114"/>
      <c r="L165" s="53">
        <f t="shared" si="42"/>
        <v>0</v>
      </c>
      <c r="M165" s="61">
        <f>SUM(M167)</f>
        <v>0</v>
      </c>
      <c r="N165" s="61">
        <f t="shared" ref="N165:Q165" si="44">SUM(N167)</f>
        <v>0</v>
      </c>
      <c r="O165" s="61">
        <f t="shared" si="44"/>
        <v>0</v>
      </c>
      <c r="P165" s="61">
        <f t="shared" si="44"/>
        <v>0</v>
      </c>
      <c r="Q165" s="61">
        <f t="shared" si="44"/>
        <v>0</v>
      </c>
    </row>
    <row r="166" ht="21" customHeight="1" spans="1:17">
      <c r="A166" s="23"/>
      <c r="B166" s="16" t="s">
        <v>205</v>
      </c>
      <c r="C166" s="17"/>
      <c r="D166" s="17"/>
      <c r="E166" s="17"/>
      <c r="F166" s="17"/>
      <c r="G166" s="17"/>
      <c r="H166" s="17"/>
      <c r="I166" s="17"/>
      <c r="J166" s="17"/>
      <c r="K166" s="17"/>
      <c r="L166" s="53"/>
      <c r="M166" s="63"/>
      <c r="N166" s="63"/>
      <c r="O166" s="63"/>
      <c r="P166" s="63"/>
      <c r="Q166" s="74"/>
    </row>
    <row r="167" ht="19.5" customHeight="1" spans="1:17">
      <c r="A167" s="23"/>
      <c r="B167" s="36"/>
      <c r="C167" s="37"/>
      <c r="D167" s="37"/>
      <c r="E167" s="37"/>
      <c r="F167" s="37"/>
      <c r="G167" s="37"/>
      <c r="H167" s="37"/>
      <c r="I167" s="37"/>
      <c r="J167" s="37"/>
      <c r="K167" s="32"/>
      <c r="L167" s="53">
        <f t="shared" si="42"/>
        <v>0</v>
      </c>
      <c r="M167" s="63"/>
      <c r="N167" s="63"/>
      <c r="O167" s="63"/>
      <c r="P167" s="63"/>
      <c r="Q167" s="74"/>
    </row>
    <row r="168" ht="18.75" customHeight="1" spans="1:17">
      <c r="A168" s="8">
        <v>243</v>
      </c>
      <c r="B168" s="78" t="s">
        <v>349</v>
      </c>
      <c r="C168" s="120" t="s">
        <v>350</v>
      </c>
      <c r="D168" s="121"/>
      <c r="E168" s="121"/>
      <c r="F168" s="121"/>
      <c r="G168" s="121"/>
      <c r="H168" s="121"/>
      <c r="I168" s="121"/>
      <c r="J168" s="121"/>
      <c r="K168" s="133"/>
      <c r="L168" s="53">
        <f t="shared" si="42"/>
        <v>0</v>
      </c>
      <c r="M168" s="63"/>
      <c r="N168" s="63"/>
      <c r="O168" s="63"/>
      <c r="P168" s="63"/>
      <c r="Q168" s="74"/>
    </row>
    <row r="169" ht="16.5" customHeight="1" spans="1:17">
      <c r="A169" s="8">
        <v>244</v>
      </c>
      <c r="B169" s="122"/>
      <c r="C169" s="123"/>
      <c r="D169" s="124"/>
      <c r="E169" s="124"/>
      <c r="F169" s="124"/>
      <c r="G169" s="124"/>
      <c r="H169" s="124"/>
      <c r="I169" s="124"/>
      <c r="J169" s="124"/>
      <c r="K169" s="134"/>
      <c r="L169" s="53">
        <f t="shared" si="42"/>
        <v>0</v>
      </c>
      <c r="M169" s="61">
        <f>SUM(M171:M172)+N169</f>
        <v>0</v>
      </c>
      <c r="N169" s="61">
        <f t="shared" ref="N169:Q169" si="45">SUM(N171:N172)</f>
        <v>0</v>
      </c>
      <c r="O169" s="61">
        <f t="shared" si="45"/>
        <v>0</v>
      </c>
      <c r="P169" s="61">
        <f>SUM(P171:P172)+Q169</f>
        <v>0</v>
      </c>
      <c r="Q169" s="61">
        <f t="shared" si="45"/>
        <v>0</v>
      </c>
    </row>
    <row r="170" ht="18.75" customHeight="1" spans="1:17">
      <c r="A170" s="8">
        <v>407</v>
      </c>
      <c r="B170" s="80"/>
      <c r="C170" s="125"/>
      <c r="D170" s="126"/>
      <c r="E170" s="126"/>
      <c r="F170" s="126"/>
      <c r="G170" s="126"/>
      <c r="H170" s="126"/>
      <c r="I170" s="126"/>
      <c r="J170" s="126"/>
      <c r="K170" s="135"/>
      <c r="L170" s="53">
        <f t="shared" si="42"/>
        <v>0</v>
      </c>
      <c r="M170" s="63"/>
      <c r="N170" s="63"/>
      <c r="O170" s="63"/>
      <c r="P170" s="63"/>
      <c r="Q170" s="74"/>
    </row>
    <row r="171" ht="19.5" customHeight="1" spans="1:17">
      <c r="A171" s="8"/>
      <c r="B171" s="118" t="s">
        <v>351</v>
      </c>
      <c r="C171" s="119"/>
      <c r="D171" s="119"/>
      <c r="E171" s="119"/>
      <c r="F171" s="119"/>
      <c r="G171" s="119"/>
      <c r="H171" s="119"/>
      <c r="I171" s="119"/>
      <c r="J171" s="119"/>
      <c r="K171" s="114"/>
      <c r="L171" s="53">
        <f t="shared" si="42"/>
        <v>0</v>
      </c>
      <c r="M171" s="63"/>
      <c r="N171" s="63"/>
      <c r="O171" s="63"/>
      <c r="P171" s="63"/>
      <c r="Q171" s="74"/>
    </row>
    <row r="172" ht="64.5" customHeight="1" spans="1:17">
      <c r="A172" s="8"/>
      <c r="B172" s="26" t="s">
        <v>352</v>
      </c>
      <c r="C172" s="27"/>
      <c r="D172" s="27"/>
      <c r="E172" s="27"/>
      <c r="F172" s="27"/>
      <c r="G172" s="27"/>
      <c r="H172" s="27"/>
      <c r="I172" s="27"/>
      <c r="J172" s="27"/>
      <c r="K172" s="27"/>
      <c r="L172" s="53">
        <f t="shared" si="42"/>
        <v>0</v>
      </c>
      <c r="M172" s="63"/>
      <c r="N172" s="63"/>
      <c r="O172" s="63"/>
      <c r="P172" s="63"/>
      <c r="Q172" s="74"/>
    </row>
    <row r="173" ht="16.5" customHeight="1" spans="1:17">
      <c r="A173" s="8">
        <v>244</v>
      </c>
      <c r="B173" s="22" t="s">
        <v>353</v>
      </c>
      <c r="C173" s="11" t="s">
        <v>354</v>
      </c>
      <c r="D173" s="12"/>
      <c r="E173" s="12"/>
      <c r="F173" s="12"/>
      <c r="G173" s="12"/>
      <c r="H173" s="12"/>
      <c r="I173" s="12"/>
      <c r="J173" s="12"/>
      <c r="K173" s="54"/>
      <c r="L173" s="53">
        <f t="shared" si="42"/>
        <v>0</v>
      </c>
      <c r="M173" s="61">
        <f>M175+N173</f>
        <v>0</v>
      </c>
      <c r="N173" s="61">
        <f>N175</f>
        <v>0</v>
      </c>
      <c r="O173" s="61">
        <f t="shared" ref="O173:Q173" si="46">O175</f>
        <v>0</v>
      </c>
      <c r="P173" s="61">
        <f>P175+Q173</f>
        <v>0</v>
      </c>
      <c r="Q173" s="61">
        <f t="shared" si="46"/>
        <v>0</v>
      </c>
    </row>
    <row r="174" ht="16.5" customHeight="1" spans="1:17">
      <c r="A174" s="23"/>
      <c r="B174" s="16" t="s">
        <v>205</v>
      </c>
      <c r="C174" s="17"/>
      <c r="D174" s="17"/>
      <c r="E174" s="17"/>
      <c r="F174" s="17"/>
      <c r="G174" s="17"/>
      <c r="H174" s="17"/>
      <c r="I174" s="17"/>
      <c r="J174" s="17"/>
      <c r="K174" s="17"/>
      <c r="L174" s="53"/>
      <c r="M174" s="63"/>
      <c r="N174" s="63"/>
      <c r="O174" s="63"/>
      <c r="P174" s="59"/>
      <c r="Q174" s="74"/>
    </row>
    <row r="175" ht="16.5" customHeight="1" spans="1:17">
      <c r="A175" s="23"/>
      <c r="B175" s="36"/>
      <c r="C175" s="37"/>
      <c r="D175" s="37"/>
      <c r="E175" s="37"/>
      <c r="F175" s="37"/>
      <c r="G175" s="37"/>
      <c r="H175" s="37"/>
      <c r="I175" s="37"/>
      <c r="J175" s="37"/>
      <c r="K175" s="32"/>
      <c r="L175" s="53">
        <f t="shared" si="42"/>
        <v>0</v>
      </c>
      <c r="M175" s="63"/>
      <c r="N175" s="63"/>
      <c r="O175" s="63"/>
      <c r="P175" s="59"/>
      <c r="Q175" s="74"/>
    </row>
    <row r="176" ht="16.5" customHeight="1" spans="1:17">
      <c r="A176" s="8">
        <v>244</v>
      </c>
      <c r="B176" s="30">
        <v>320</v>
      </c>
      <c r="C176" s="11" t="s">
        <v>355</v>
      </c>
      <c r="D176" s="12"/>
      <c r="E176" s="12"/>
      <c r="F176" s="12"/>
      <c r="G176" s="12"/>
      <c r="H176" s="12"/>
      <c r="I176" s="12"/>
      <c r="J176" s="12"/>
      <c r="K176" s="54"/>
      <c r="L176" s="53">
        <f t="shared" si="42"/>
        <v>0</v>
      </c>
      <c r="M176" s="61">
        <f>M178+N176</f>
        <v>0</v>
      </c>
      <c r="N176" s="61">
        <f>N178</f>
        <v>0</v>
      </c>
      <c r="O176" s="61">
        <f>O178</f>
        <v>0</v>
      </c>
      <c r="P176" s="61">
        <f>P178+Q176</f>
        <v>0</v>
      </c>
      <c r="Q176" s="61">
        <f t="shared" ref="Q176" si="47">Q178</f>
        <v>0</v>
      </c>
    </row>
    <row r="177" ht="16.5" customHeight="1" spans="1:17">
      <c r="A177" s="23"/>
      <c r="B177" s="16" t="s">
        <v>205</v>
      </c>
      <c r="C177" s="17"/>
      <c r="D177" s="17"/>
      <c r="E177" s="17"/>
      <c r="F177" s="17"/>
      <c r="G177" s="17"/>
      <c r="H177" s="17"/>
      <c r="I177" s="17"/>
      <c r="J177" s="17"/>
      <c r="K177" s="17"/>
      <c r="L177" s="53"/>
      <c r="M177" s="63"/>
      <c r="N177" s="63"/>
      <c r="O177" s="63"/>
      <c r="P177" s="59"/>
      <c r="Q177" s="74"/>
    </row>
    <row r="178" ht="16.5" customHeight="1" spans="1:17">
      <c r="A178" s="23"/>
      <c r="B178" s="36"/>
      <c r="C178" s="37"/>
      <c r="D178" s="37"/>
      <c r="E178" s="37"/>
      <c r="F178" s="37"/>
      <c r="G178" s="37"/>
      <c r="H178" s="37"/>
      <c r="I178" s="37"/>
      <c r="J178" s="37"/>
      <c r="K178" s="32"/>
      <c r="L178" s="53">
        <f t="shared" si="42"/>
        <v>0</v>
      </c>
      <c r="M178" s="63"/>
      <c r="N178" s="63"/>
      <c r="O178" s="63"/>
      <c r="P178" s="59"/>
      <c r="Q178" s="74"/>
    </row>
    <row r="179" ht="31.5" customHeight="1" spans="1:17">
      <c r="A179" s="8">
        <v>321</v>
      </c>
      <c r="B179" s="30">
        <v>264</v>
      </c>
      <c r="C179" s="11" t="s">
        <v>356</v>
      </c>
      <c r="D179" s="12"/>
      <c r="E179" s="12"/>
      <c r="F179" s="12"/>
      <c r="G179" s="12"/>
      <c r="H179" s="12"/>
      <c r="I179" s="12"/>
      <c r="J179" s="12"/>
      <c r="K179" s="54"/>
      <c r="L179" s="53">
        <f t="shared" si="42"/>
        <v>0</v>
      </c>
      <c r="M179" s="61">
        <f>M181</f>
        <v>0</v>
      </c>
      <c r="N179" s="61">
        <f>N181</f>
        <v>0</v>
      </c>
      <c r="O179" s="61">
        <f>O181</f>
        <v>0</v>
      </c>
      <c r="P179" s="61">
        <f>P181+Q179</f>
        <v>0</v>
      </c>
      <c r="Q179" s="61">
        <f t="shared" ref="Q179" si="48">Q181</f>
        <v>0</v>
      </c>
    </row>
    <row r="180" ht="16.5" customHeight="1" spans="1:17">
      <c r="A180" s="8"/>
      <c r="B180" s="16" t="s">
        <v>205</v>
      </c>
      <c r="C180" s="17"/>
      <c r="D180" s="17"/>
      <c r="E180" s="17"/>
      <c r="F180" s="17"/>
      <c r="G180" s="17"/>
      <c r="H180" s="17"/>
      <c r="I180" s="17"/>
      <c r="J180" s="17"/>
      <c r="K180" s="17"/>
      <c r="L180" s="53"/>
      <c r="M180" s="63"/>
      <c r="N180" s="63"/>
      <c r="O180" s="63"/>
      <c r="P180" s="59"/>
      <c r="Q180" s="74"/>
    </row>
    <row r="181" ht="16.5" customHeight="1" spans="1:17">
      <c r="A181" s="8"/>
      <c r="B181" s="36"/>
      <c r="C181" s="37"/>
      <c r="D181" s="37"/>
      <c r="E181" s="37"/>
      <c r="F181" s="37"/>
      <c r="G181" s="37"/>
      <c r="H181" s="37"/>
      <c r="I181" s="37"/>
      <c r="J181" s="37"/>
      <c r="K181" s="32"/>
      <c r="L181" s="53">
        <f t="shared" si="42"/>
        <v>0</v>
      </c>
      <c r="M181" s="63"/>
      <c r="N181" s="63"/>
      <c r="O181" s="63"/>
      <c r="P181" s="59"/>
      <c r="Q181" s="74"/>
    </row>
    <row r="182" ht="15.6" spans="1:17">
      <c r="A182" s="8">
        <v>350</v>
      </c>
      <c r="B182" s="11" t="s">
        <v>357</v>
      </c>
      <c r="C182" s="12"/>
      <c r="D182" s="12"/>
      <c r="E182" s="12"/>
      <c r="F182" s="12"/>
      <c r="G182" s="12"/>
      <c r="H182" s="12"/>
      <c r="I182" s="12"/>
      <c r="J182" s="12"/>
      <c r="K182" s="54"/>
      <c r="L182" s="53">
        <f t="shared" si="42"/>
        <v>0</v>
      </c>
      <c r="M182" s="53">
        <f>M183</f>
        <v>0</v>
      </c>
      <c r="N182" s="53">
        <f t="shared" ref="N182:Q182" si="49">N183</f>
        <v>0</v>
      </c>
      <c r="O182" s="53">
        <f t="shared" si="49"/>
        <v>0</v>
      </c>
      <c r="P182" s="53">
        <f t="shared" si="49"/>
        <v>0</v>
      </c>
      <c r="Q182" s="53">
        <f t="shared" si="49"/>
        <v>0</v>
      </c>
    </row>
    <row r="183" ht="15.6" spans="1:17">
      <c r="A183" s="8">
        <v>350</v>
      </c>
      <c r="B183" s="28">
        <v>296</v>
      </c>
      <c r="C183" s="8" t="s">
        <v>358</v>
      </c>
      <c r="D183" s="8"/>
      <c r="E183" s="8"/>
      <c r="F183" s="8"/>
      <c r="G183" s="8"/>
      <c r="H183" s="8"/>
      <c r="I183" s="8"/>
      <c r="J183" s="8"/>
      <c r="K183" s="8"/>
      <c r="L183" s="53">
        <f t="shared" si="42"/>
        <v>0</v>
      </c>
      <c r="M183" s="61">
        <f>M184+N183</f>
        <v>0</v>
      </c>
      <c r="N183" s="61">
        <f>N184</f>
        <v>0</v>
      </c>
      <c r="O183" s="61">
        <f>O184</f>
        <v>0</v>
      </c>
      <c r="P183" s="61">
        <f>P184+Q183</f>
        <v>0</v>
      </c>
      <c r="Q183" s="61">
        <f>Q184</f>
        <v>0</v>
      </c>
    </row>
    <row r="184" ht="15.6" spans="1:17">
      <c r="A184" s="23"/>
      <c r="B184" s="28"/>
      <c r="C184" s="29"/>
      <c r="D184" s="29"/>
      <c r="E184" s="29"/>
      <c r="F184" s="29"/>
      <c r="G184" s="29"/>
      <c r="H184" s="29"/>
      <c r="I184" s="29"/>
      <c r="J184" s="29"/>
      <c r="K184" s="22"/>
      <c r="L184" s="53"/>
      <c r="M184" s="99"/>
      <c r="N184" s="99"/>
      <c r="O184" s="99"/>
      <c r="P184" s="99"/>
      <c r="Q184" s="72"/>
    </row>
    <row r="185" ht="20.25" customHeight="1" spans="1:17">
      <c r="A185" s="8">
        <v>360</v>
      </c>
      <c r="B185" s="11" t="s">
        <v>359</v>
      </c>
      <c r="C185" s="12"/>
      <c r="D185" s="12"/>
      <c r="E185" s="12"/>
      <c r="F185" s="12"/>
      <c r="G185" s="12"/>
      <c r="H185" s="12"/>
      <c r="I185" s="12"/>
      <c r="J185" s="12"/>
      <c r="K185" s="54"/>
      <c r="L185" s="53">
        <f t="shared" si="42"/>
        <v>0</v>
      </c>
      <c r="M185" s="53">
        <f>M186</f>
        <v>0</v>
      </c>
      <c r="N185" s="53">
        <f t="shared" ref="N185:N186" si="50">N186</f>
        <v>0</v>
      </c>
      <c r="O185" s="53">
        <f t="shared" ref="O185:O186" si="51">O186</f>
        <v>0</v>
      </c>
      <c r="P185" s="53">
        <f t="shared" ref="P185" si="52">P186</f>
        <v>0</v>
      </c>
      <c r="Q185" s="53">
        <f t="shared" ref="Q185:Q186" si="53">Q186</f>
        <v>0</v>
      </c>
    </row>
    <row r="186" ht="15.6" spans="1:17">
      <c r="A186" s="8">
        <v>360</v>
      </c>
      <c r="B186" s="28">
        <v>296</v>
      </c>
      <c r="C186" s="8" t="s">
        <v>358</v>
      </c>
      <c r="D186" s="8"/>
      <c r="E186" s="8"/>
      <c r="F186" s="8"/>
      <c r="G186" s="8"/>
      <c r="H186" s="8"/>
      <c r="I186" s="8"/>
      <c r="J186" s="8"/>
      <c r="K186" s="8"/>
      <c r="L186" s="53">
        <f t="shared" si="42"/>
        <v>0</v>
      </c>
      <c r="M186" s="61">
        <f>M187+N186</f>
        <v>0</v>
      </c>
      <c r="N186" s="61">
        <f t="shared" si="50"/>
        <v>0</v>
      </c>
      <c r="O186" s="61">
        <f t="shared" si="51"/>
        <v>0</v>
      </c>
      <c r="P186" s="61">
        <f>P187+Q186</f>
        <v>0</v>
      </c>
      <c r="Q186" s="61">
        <f t="shared" si="53"/>
        <v>0</v>
      </c>
    </row>
    <row r="187" ht="15.6" spans="1:17">
      <c r="A187" s="23"/>
      <c r="B187" s="28"/>
      <c r="C187" s="29"/>
      <c r="D187" s="29"/>
      <c r="E187" s="29"/>
      <c r="F187" s="29"/>
      <c r="G187" s="29"/>
      <c r="H187" s="29"/>
      <c r="I187" s="29"/>
      <c r="J187" s="29"/>
      <c r="K187" s="22"/>
      <c r="L187" s="53"/>
      <c r="M187" s="99"/>
      <c r="N187" s="99"/>
      <c r="O187" s="99"/>
      <c r="P187" s="99"/>
      <c r="Q187" s="72"/>
    </row>
    <row r="188" ht="18.75" customHeight="1" spans="1:26">
      <c r="A188" s="8">
        <v>830</v>
      </c>
      <c r="B188" s="127" t="s">
        <v>360</v>
      </c>
      <c r="C188" s="128"/>
      <c r="D188" s="128"/>
      <c r="E188" s="128"/>
      <c r="F188" s="128"/>
      <c r="G188" s="128"/>
      <c r="H188" s="128"/>
      <c r="I188" s="128"/>
      <c r="J188" s="128"/>
      <c r="K188" s="136"/>
      <c r="L188" s="53">
        <f>M188+O188+P188</f>
        <v>0</v>
      </c>
      <c r="M188" s="53">
        <f>M189</f>
        <v>0</v>
      </c>
      <c r="N188" s="53">
        <f t="shared" ref="N188:Q188" si="54">N189</f>
        <v>0</v>
      </c>
      <c r="O188" s="53">
        <f t="shared" si="54"/>
        <v>0</v>
      </c>
      <c r="P188" s="53">
        <f t="shared" si="54"/>
        <v>0</v>
      </c>
      <c r="Q188" s="53">
        <f t="shared" si="54"/>
        <v>0</v>
      </c>
      <c r="R188" s="141"/>
      <c r="S188" s="141"/>
      <c r="T188" s="141"/>
      <c r="U188" s="141"/>
      <c r="V188" s="141"/>
      <c r="W188" s="141"/>
      <c r="X188" s="141"/>
      <c r="Y188" s="141"/>
      <c r="Z188" s="141"/>
    </row>
    <row r="189" ht="17.4" spans="1:17">
      <c r="A189" s="8">
        <v>831</v>
      </c>
      <c r="B189" s="28" t="s">
        <v>353</v>
      </c>
      <c r="C189" s="10" t="s">
        <v>354</v>
      </c>
      <c r="D189" s="10"/>
      <c r="E189" s="10"/>
      <c r="F189" s="10"/>
      <c r="G189" s="10"/>
      <c r="H189" s="10"/>
      <c r="I189" s="10"/>
      <c r="J189" s="10"/>
      <c r="K189" s="10"/>
      <c r="L189" s="53">
        <f t="shared" si="42"/>
        <v>0</v>
      </c>
      <c r="M189" s="53">
        <f>SUM(M191:M199)+N189</f>
        <v>0</v>
      </c>
      <c r="N189" s="53">
        <f t="shared" ref="N189:Q189" si="55">SUM(N191:N199)</f>
        <v>0</v>
      </c>
      <c r="O189" s="53">
        <f t="shared" si="55"/>
        <v>0</v>
      </c>
      <c r="P189" s="53">
        <f>SUM(P191:P199)+Q189</f>
        <v>0</v>
      </c>
      <c r="Q189" s="53">
        <f t="shared" si="55"/>
        <v>0</v>
      </c>
    </row>
    <row r="190" ht="15.6" spans="1:17">
      <c r="A190" s="8"/>
      <c r="B190" s="16" t="s">
        <v>205</v>
      </c>
      <c r="C190" s="17"/>
      <c r="D190" s="17"/>
      <c r="E190" s="17"/>
      <c r="F190" s="17"/>
      <c r="G190" s="17"/>
      <c r="H190" s="17"/>
      <c r="I190" s="17"/>
      <c r="J190" s="17"/>
      <c r="K190" s="17"/>
      <c r="L190" s="53"/>
      <c r="M190" s="99"/>
      <c r="N190" s="99"/>
      <c r="O190" s="99"/>
      <c r="P190" s="99"/>
      <c r="Q190" s="72"/>
    </row>
    <row r="191" ht="15.6" spans="1:17">
      <c r="A191" s="23"/>
      <c r="B191" s="54">
        <v>291</v>
      </c>
      <c r="C191" s="8"/>
      <c r="D191" s="8"/>
      <c r="E191" s="8"/>
      <c r="F191" s="8"/>
      <c r="G191" s="8"/>
      <c r="H191" s="8"/>
      <c r="I191" s="8"/>
      <c r="J191" s="8"/>
      <c r="K191" s="8"/>
      <c r="L191" s="53">
        <f t="shared" si="42"/>
        <v>0</v>
      </c>
      <c r="M191" s="99"/>
      <c r="N191" s="99"/>
      <c r="O191" s="99"/>
      <c r="P191" s="99"/>
      <c r="Q191" s="72"/>
    </row>
    <row r="192" ht="15.6" spans="1:17">
      <c r="A192" s="23"/>
      <c r="B192" s="11">
        <v>292</v>
      </c>
      <c r="C192" s="12"/>
      <c r="D192" s="12"/>
      <c r="E192" s="12"/>
      <c r="F192" s="12"/>
      <c r="G192" s="12"/>
      <c r="H192" s="12"/>
      <c r="I192" s="12"/>
      <c r="J192" s="12"/>
      <c r="K192" s="54"/>
      <c r="L192" s="53">
        <f t="shared" si="42"/>
        <v>0</v>
      </c>
      <c r="M192" s="99"/>
      <c r="N192" s="99"/>
      <c r="O192" s="99"/>
      <c r="P192" s="99"/>
      <c r="Q192" s="72"/>
    </row>
    <row r="193" ht="15.6" spans="1:17">
      <c r="A193" s="23"/>
      <c r="B193" s="11">
        <v>293</v>
      </c>
      <c r="C193" s="12"/>
      <c r="D193" s="12"/>
      <c r="E193" s="12"/>
      <c r="F193" s="12"/>
      <c r="G193" s="12"/>
      <c r="H193" s="12"/>
      <c r="I193" s="12"/>
      <c r="J193" s="12"/>
      <c r="K193" s="54"/>
      <c r="L193" s="53">
        <f t="shared" si="42"/>
        <v>0</v>
      </c>
      <c r="M193" s="99"/>
      <c r="N193" s="99"/>
      <c r="O193" s="99"/>
      <c r="P193" s="99"/>
      <c r="Q193" s="72"/>
    </row>
    <row r="194" ht="15.6" spans="1:17">
      <c r="A194" s="23"/>
      <c r="B194" s="54">
        <v>294</v>
      </c>
      <c r="C194" s="8"/>
      <c r="D194" s="8"/>
      <c r="E194" s="8"/>
      <c r="F194" s="8"/>
      <c r="G194" s="8"/>
      <c r="H194" s="8"/>
      <c r="I194" s="8"/>
      <c r="J194" s="8"/>
      <c r="K194" s="8"/>
      <c r="L194" s="53">
        <f t="shared" si="42"/>
        <v>0</v>
      </c>
      <c r="M194" s="99"/>
      <c r="N194" s="99"/>
      <c r="O194" s="99"/>
      <c r="P194" s="99"/>
      <c r="Q194" s="72"/>
    </row>
    <row r="195" ht="15.6" spans="1:17">
      <c r="A195" s="23"/>
      <c r="B195" s="54">
        <v>295</v>
      </c>
      <c r="C195" s="8"/>
      <c r="D195" s="8"/>
      <c r="E195" s="8"/>
      <c r="F195" s="8"/>
      <c r="G195" s="8"/>
      <c r="H195" s="8"/>
      <c r="I195" s="8"/>
      <c r="J195" s="8"/>
      <c r="K195" s="8"/>
      <c r="L195" s="53">
        <f t="shared" si="42"/>
        <v>0</v>
      </c>
      <c r="M195" s="99"/>
      <c r="N195" s="99"/>
      <c r="O195" s="99"/>
      <c r="P195" s="99"/>
      <c r="Q195" s="72"/>
    </row>
    <row r="196" ht="15.6" spans="1:17">
      <c r="A196" s="23"/>
      <c r="B196" s="11">
        <v>296</v>
      </c>
      <c r="C196" s="12"/>
      <c r="D196" s="12"/>
      <c r="E196" s="12"/>
      <c r="F196" s="12"/>
      <c r="G196" s="12"/>
      <c r="H196" s="12"/>
      <c r="I196" s="12"/>
      <c r="J196" s="54"/>
      <c r="K196" s="8"/>
      <c r="L196" s="53">
        <f t="shared" si="42"/>
        <v>0</v>
      </c>
      <c r="M196" s="99"/>
      <c r="N196" s="99"/>
      <c r="O196" s="99"/>
      <c r="P196" s="99"/>
      <c r="Q196" s="72"/>
    </row>
    <row r="197" ht="15.6" spans="1:17">
      <c r="A197" s="23"/>
      <c r="B197" s="11">
        <v>297</v>
      </c>
      <c r="C197" s="12"/>
      <c r="D197" s="12"/>
      <c r="E197" s="12"/>
      <c r="F197" s="12"/>
      <c r="G197" s="12"/>
      <c r="H197" s="12"/>
      <c r="I197" s="12"/>
      <c r="J197" s="54"/>
      <c r="K197" s="8"/>
      <c r="L197" s="53">
        <f t="shared" si="42"/>
        <v>0</v>
      </c>
      <c r="M197" s="99"/>
      <c r="N197" s="99"/>
      <c r="O197" s="99"/>
      <c r="P197" s="99"/>
      <c r="Q197" s="72"/>
    </row>
    <row r="198" ht="15.6" spans="1:17">
      <c r="A198" s="23"/>
      <c r="B198" s="11">
        <v>298</v>
      </c>
      <c r="C198" s="12"/>
      <c r="D198" s="12"/>
      <c r="E198" s="12"/>
      <c r="F198" s="12"/>
      <c r="G198" s="12"/>
      <c r="H198" s="12"/>
      <c r="I198" s="12"/>
      <c r="J198" s="54"/>
      <c r="K198" s="8"/>
      <c r="L198" s="53">
        <f t="shared" si="42"/>
        <v>0</v>
      </c>
      <c r="M198" s="99"/>
      <c r="N198" s="99"/>
      <c r="O198" s="99"/>
      <c r="P198" s="99"/>
      <c r="Q198" s="72"/>
    </row>
    <row r="199" ht="15.6" spans="1:17">
      <c r="A199" s="23"/>
      <c r="B199" s="11">
        <v>299</v>
      </c>
      <c r="C199" s="12"/>
      <c r="D199" s="12"/>
      <c r="E199" s="12"/>
      <c r="F199" s="12"/>
      <c r="G199" s="12"/>
      <c r="H199" s="12"/>
      <c r="I199" s="12"/>
      <c r="J199" s="54"/>
      <c r="K199" s="8"/>
      <c r="L199" s="53">
        <f t="shared" si="42"/>
        <v>0</v>
      </c>
      <c r="M199" s="99"/>
      <c r="N199" s="99"/>
      <c r="O199" s="99"/>
      <c r="P199" s="99"/>
      <c r="Q199" s="72"/>
    </row>
    <row r="200" ht="17.4" spans="1:17">
      <c r="A200" s="8">
        <v>850</v>
      </c>
      <c r="B200" s="127" t="s">
        <v>361</v>
      </c>
      <c r="C200" s="128"/>
      <c r="D200" s="128"/>
      <c r="E200" s="128"/>
      <c r="F200" s="128"/>
      <c r="G200" s="128"/>
      <c r="H200" s="128"/>
      <c r="I200" s="128"/>
      <c r="J200" s="128"/>
      <c r="K200" s="136"/>
      <c r="L200" s="53">
        <f t="shared" si="42"/>
        <v>251261.63</v>
      </c>
      <c r="M200" s="53">
        <f>M202+M205+M210</f>
        <v>240261.63</v>
      </c>
      <c r="N200" s="53">
        <f t="shared" ref="N200:Q200" si="56">N202+N205+N210+N211</f>
        <v>0</v>
      </c>
      <c r="O200" s="53">
        <f t="shared" si="56"/>
        <v>0</v>
      </c>
      <c r="P200" s="53">
        <f>P202+P205+P210</f>
        <v>11000</v>
      </c>
      <c r="Q200" s="53">
        <f t="shared" si="56"/>
        <v>0</v>
      </c>
    </row>
    <row r="201" ht="17.4" spans="1:17">
      <c r="A201" s="23"/>
      <c r="B201" s="9">
        <v>290</v>
      </c>
      <c r="C201" s="10" t="s">
        <v>362</v>
      </c>
      <c r="D201" s="10"/>
      <c r="E201" s="10"/>
      <c r="F201" s="10"/>
      <c r="G201" s="10"/>
      <c r="H201" s="10"/>
      <c r="I201" s="10"/>
      <c r="J201" s="10"/>
      <c r="K201" s="10"/>
      <c r="L201" s="53">
        <f t="shared" si="42"/>
        <v>0</v>
      </c>
      <c r="M201" s="99"/>
      <c r="N201" s="99"/>
      <c r="O201" s="99"/>
      <c r="P201" s="99"/>
      <c r="Q201" s="72"/>
    </row>
    <row r="202" ht="20.25" customHeight="1" spans="1:17">
      <c r="A202" s="8">
        <v>851</v>
      </c>
      <c r="B202" s="142">
        <v>291</v>
      </c>
      <c r="C202" s="8" t="s">
        <v>363</v>
      </c>
      <c r="D202" s="8"/>
      <c r="E202" s="8"/>
      <c r="F202" s="8"/>
      <c r="G202" s="8"/>
      <c r="H202" s="8"/>
      <c r="I202" s="8"/>
      <c r="J202" s="8"/>
      <c r="K202" s="8"/>
      <c r="L202" s="53">
        <f t="shared" si="42"/>
        <v>250261.63</v>
      </c>
      <c r="M202" s="61">
        <f>SUM(M203:M204)</f>
        <v>240261.63</v>
      </c>
      <c r="N202" s="61">
        <f t="shared" ref="N202:Q202" si="57">SUM(N203:N204)</f>
        <v>0</v>
      </c>
      <c r="O202" s="61">
        <f t="shared" si="57"/>
        <v>0</v>
      </c>
      <c r="P202" s="61">
        <f>SUM(P203:P204)+Q202</f>
        <v>10000</v>
      </c>
      <c r="Q202" s="61">
        <f t="shared" si="57"/>
        <v>0</v>
      </c>
    </row>
    <row r="203" ht="15.6" spans="1:17">
      <c r="A203" s="23"/>
      <c r="B203" s="24" t="s">
        <v>364</v>
      </c>
      <c r="C203" s="25"/>
      <c r="D203" s="25"/>
      <c r="E203" s="25"/>
      <c r="F203" s="25"/>
      <c r="G203" s="25"/>
      <c r="H203" s="25"/>
      <c r="I203" s="25"/>
      <c r="J203" s="25"/>
      <c r="K203" s="25"/>
      <c r="L203" s="53">
        <f t="shared" si="42"/>
        <v>250261.63</v>
      </c>
      <c r="M203" s="59">
        <v>240261.63</v>
      </c>
      <c r="N203" s="59"/>
      <c r="O203" s="59"/>
      <c r="P203" s="59">
        <v>10000</v>
      </c>
      <c r="Q203" s="74"/>
    </row>
    <row r="204" ht="15.6" spans="1:17">
      <c r="A204" s="23"/>
      <c r="B204" s="24" t="s">
        <v>365</v>
      </c>
      <c r="C204" s="25"/>
      <c r="D204" s="25"/>
      <c r="E204" s="25"/>
      <c r="F204" s="25"/>
      <c r="G204" s="25"/>
      <c r="H204" s="25"/>
      <c r="I204" s="25"/>
      <c r="J204" s="25"/>
      <c r="K204" s="25"/>
      <c r="L204" s="53">
        <f t="shared" si="42"/>
        <v>0</v>
      </c>
      <c r="M204" s="59"/>
      <c r="N204" s="59"/>
      <c r="O204" s="59"/>
      <c r="P204" s="59"/>
      <c r="Q204" s="74"/>
    </row>
    <row r="205" ht="21" customHeight="1" spans="1:17">
      <c r="A205" s="8">
        <v>852</v>
      </c>
      <c r="B205" s="142">
        <v>291</v>
      </c>
      <c r="C205" s="8" t="s">
        <v>366</v>
      </c>
      <c r="D205" s="8"/>
      <c r="E205" s="8"/>
      <c r="F205" s="8"/>
      <c r="G205" s="8"/>
      <c r="H205" s="8"/>
      <c r="I205" s="8"/>
      <c r="J205" s="8"/>
      <c r="K205" s="8"/>
      <c r="L205" s="53">
        <f t="shared" si="42"/>
        <v>0</v>
      </c>
      <c r="M205" s="61">
        <f>SUM(M207:M208)+N205</f>
        <v>0</v>
      </c>
      <c r="N205" s="61">
        <f>SUM(N207:N208)</f>
        <v>0</v>
      </c>
      <c r="O205" s="61">
        <f>SUM(O207:O208)</f>
        <v>0</v>
      </c>
      <c r="P205" s="61">
        <f>SUM(P207:P208)+Q205</f>
        <v>0</v>
      </c>
      <c r="Q205" s="61">
        <f>SUM(Q207:Q208)</f>
        <v>0</v>
      </c>
    </row>
    <row r="206" ht="21" customHeight="1" spans="1:17">
      <c r="A206" s="8"/>
      <c r="B206" s="16" t="s">
        <v>205</v>
      </c>
      <c r="C206" s="17"/>
      <c r="D206" s="17"/>
      <c r="E206" s="17"/>
      <c r="F206" s="17"/>
      <c r="G206" s="17"/>
      <c r="H206" s="17"/>
      <c r="I206" s="17"/>
      <c r="J206" s="17"/>
      <c r="K206" s="17"/>
      <c r="L206" s="53"/>
      <c r="M206" s="63"/>
      <c r="N206" s="63"/>
      <c r="O206" s="63"/>
      <c r="P206" s="63"/>
      <c r="Q206" s="74"/>
    </row>
    <row r="207" ht="18.75" customHeight="1" spans="1:17">
      <c r="A207" s="23"/>
      <c r="B207" s="24" t="s">
        <v>367</v>
      </c>
      <c r="C207" s="25"/>
      <c r="D207" s="25"/>
      <c r="E207" s="25"/>
      <c r="F207" s="25"/>
      <c r="G207" s="25"/>
      <c r="H207" s="25"/>
      <c r="I207" s="25"/>
      <c r="J207" s="25"/>
      <c r="K207" s="25"/>
      <c r="L207" s="53">
        <f t="shared" si="42"/>
        <v>0</v>
      </c>
      <c r="M207" s="63"/>
      <c r="N207" s="63"/>
      <c r="O207" s="63"/>
      <c r="P207" s="63"/>
      <c r="Q207" s="74"/>
    </row>
    <row r="208" ht="28.5" customHeight="1" spans="1:17">
      <c r="A208" s="23"/>
      <c r="B208" s="24" t="s">
        <v>368</v>
      </c>
      <c r="C208" s="25"/>
      <c r="D208" s="25"/>
      <c r="E208" s="25"/>
      <c r="F208" s="25"/>
      <c r="G208" s="25"/>
      <c r="H208" s="25"/>
      <c r="I208" s="25"/>
      <c r="J208" s="25"/>
      <c r="K208" s="25"/>
      <c r="L208" s="53">
        <f t="shared" si="42"/>
        <v>0</v>
      </c>
      <c r="M208" s="63"/>
      <c r="N208" s="63"/>
      <c r="O208" s="63"/>
      <c r="P208" s="63"/>
      <c r="Q208" s="74"/>
    </row>
    <row r="209" ht="18" customHeight="1" spans="1:17">
      <c r="A209" s="23"/>
      <c r="B209" s="143"/>
      <c r="C209" s="41"/>
      <c r="D209" s="41"/>
      <c r="E209" s="41"/>
      <c r="F209" s="41"/>
      <c r="G209" s="41"/>
      <c r="H209" s="41"/>
      <c r="I209" s="41"/>
      <c r="J209" s="41"/>
      <c r="K209" s="67"/>
      <c r="L209" s="53"/>
      <c r="M209" s="63"/>
      <c r="N209" s="63"/>
      <c r="O209" s="63"/>
      <c r="P209" s="63"/>
      <c r="Q209" s="74"/>
    </row>
    <row r="210" ht="17.4" spans="1:17">
      <c r="A210" s="8">
        <v>853</v>
      </c>
      <c r="B210" s="9" t="s">
        <v>353</v>
      </c>
      <c r="C210" s="10" t="s">
        <v>362</v>
      </c>
      <c r="D210" s="10"/>
      <c r="E210" s="10"/>
      <c r="F210" s="10"/>
      <c r="G210" s="10"/>
      <c r="H210" s="10"/>
      <c r="I210" s="10"/>
      <c r="J210" s="10"/>
      <c r="K210" s="10"/>
      <c r="L210" s="53">
        <f t="shared" si="42"/>
        <v>1000</v>
      </c>
      <c r="M210" s="61">
        <f>M211</f>
        <v>0</v>
      </c>
      <c r="N210" s="61">
        <f>N211</f>
        <v>0</v>
      </c>
      <c r="O210" s="61">
        <f t="shared" ref="O210:Q210" si="58">O211</f>
        <v>0</v>
      </c>
      <c r="P210" s="61">
        <f t="shared" si="58"/>
        <v>1000</v>
      </c>
      <c r="Q210" s="61">
        <f t="shared" si="58"/>
        <v>0</v>
      </c>
    </row>
    <row r="211" ht="34.5" customHeight="1" spans="1:17">
      <c r="A211" s="8">
        <v>853</v>
      </c>
      <c r="B211" s="144" t="s">
        <v>369</v>
      </c>
      <c r="C211" s="10" t="s">
        <v>205</v>
      </c>
      <c r="D211" s="10"/>
      <c r="E211" s="10"/>
      <c r="F211" s="10"/>
      <c r="G211" s="10"/>
      <c r="H211" s="10"/>
      <c r="I211" s="10"/>
      <c r="J211" s="10"/>
      <c r="K211" s="10"/>
      <c r="L211" s="53">
        <f t="shared" si="42"/>
        <v>1000</v>
      </c>
      <c r="M211" s="61">
        <f>SUM(M212:M220)+N211</f>
        <v>0</v>
      </c>
      <c r="N211" s="61">
        <f t="shared" ref="N211:Q211" si="59">SUM(N212:N220)</f>
        <v>0</v>
      </c>
      <c r="O211" s="61">
        <f t="shared" si="59"/>
        <v>0</v>
      </c>
      <c r="P211" s="61">
        <f>SUM(P212:P220)+Q211</f>
        <v>1000</v>
      </c>
      <c r="Q211" s="61">
        <f t="shared" si="59"/>
        <v>0</v>
      </c>
    </row>
    <row r="212" ht="15.6" spans="1:17">
      <c r="A212" s="23"/>
      <c r="B212" s="54">
        <v>291</v>
      </c>
      <c r="C212" s="8"/>
      <c r="D212" s="8"/>
      <c r="E212" s="8"/>
      <c r="F212" s="8"/>
      <c r="G212" s="8"/>
      <c r="H212" s="8"/>
      <c r="I212" s="8"/>
      <c r="J212" s="8"/>
      <c r="K212" s="8"/>
      <c r="L212" s="53">
        <f t="shared" si="42"/>
        <v>0</v>
      </c>
      <c r="M212" s="63"/>
      <c r="N212" s="63"/>
      <c r="O212" s="63"/>
      <c r="P212" s="63"/>
      <c r="Q212" s="74"/>
    </row>
    <row r="213" ht="15.6" spans="1:17">
      <c r="A213" s="23"/>
      <c r="B213" s="11">
        <v>292</v>
      </c>
      <c r="C213" s="12"/>
      <c r="D213" s="12"/>
      <c r="E213" s="12"/>
      <c r="F213" s="12"/>
      <c r="G213" s="12"/>
      <c r="H213" s="12"/>
      <c r="I213" s="12"/>
      <c r="J213" s="12"/>
      <c r="K213" s="54"/>
      <c r="L213" s="53">
        <f t="shared" si="42"/>
        <v>0</v>
      </c>
      <c r="M213" s="63"/>
      <c r="N213" s="63"/>
      <c r="O213" s="63"/>
      <c r="P213" s="63"/>
      <c r="Q213" s="74"/>
    </row>
    <row r="214" ht="15.6" spans="1:17">
      <c r="A214" s="23"/>
      <c r="B214" s="11">
        <v>293</v>
      </c>
      <c r="C214" s="12"/>
      <c r="D214" s="12"/>
      <c r="E214" s="12"/>
      <c r="F214" s="12"/>
      <c r="G214" s="12"/>
      <c r="H214" s="12"/>
      <c r="I214" s="12"/>
      <c r="J214" s="12"/>
      <c r="K214" s="54"/>
      <c r="L214" s="53">
        <f t="shared" si="42"/>
        <v>1000</v>
      </c>
      <c r="M214" s="63"/>
      <c r="N214" s="63"/>
      <c r="O214" s="63"/>
      <c r="P214" s="59">
        <v>1000</v>
      </c>
      <c r="Q214" s="74"/>
    </row>
    <row r="215" ht="15.6" spans="1:17">
      <c r="A215" s="23"/>
      <c r="B215" s="54">
        <v>294</v>
      </c>
      <c r="C215" s="8"/>
      <c r="D215" s="8"/>
      <c r="E215" s="8"/>
      <c r="F215" s="8"/>
      <c r="G215" s="8"/>
      <c r="H215" s="8"/>
      <c r="I215" s="8"/>
      <c r="J215" s="8"/>
      <c r="K215" s="8"/>
      <c r="L215" s="53">
        <f t="shared" si="42"/>
        <v>0</v>
      </c>
      <c r="M215" s="99"/>
      <c r="N215" s="99"/>
      <c r="O215" s="63"/>
      <c r="P215" s="63"/>
      <c r="Q215" s="74"/>
    </row>
    <row r="216" ht="15.6" spans="1:17">
      <c r="A216" s="23"/>
      <c r="B216" s="54">
        <v>295</v>
      </c>
      <c r="C216" s="8"/>
      <c r="D216" s="8"/>
      <c r="E216" s="8"/>
      <c r="F216" s="8"/>
      <c r="G216" s="8"/>
      <c r="H216" s="8"/>
      <c r="I216" s="8"/>
      <c r="J216" s="8"/>
      <c r="K216" s="8"/>
      <c r="L216" s="53">
        <f t="shared" si="42"/>
        <v>0</v>
      </c>
      <c r="M216" s="99"/>
      <c r="N216" s="99"/>
      <c r="O216" s="63"/>
      <c r="P216" s="63"/>
      <c r="Q216" s="74"/>
    </row>
    <row r="217" ht="15.6" spans="1:17">
      <c r="A217" s="23"/>
      <c r="B217" s="11">
        <v>296</v>
      </c>
      <c r="C217" s="12"/>
      <c r="D217" s="12"/>
      <c r="E217" s="12"/>
      <c r="F217" s="12"/>
      <c r="G217" s="12"/>
      <c r="H217" s="12"/>
      <c r="I217" s="12"/>
      <c r="J217" s="54"/>
      <c r="K217" s="8"/>
      <c r="L217" s="53">
        <f t="shared" si="42"/>
        <v>0</v>
      </c>
      <c r="M217" s="99"/>
      <c r="N217" s="99"/>
      <c r="O217" s="63"/>
      <c r="P217" s="63"/>
      <c r="Q217" s="63"/>
    </row>
    <row r="218" ht="15.6" spans="1:17">
      <c r="A218" s="23"/>
      <c r="B218" s="11">
        <v>297</v>
      </c>
      <c r="C218" s="12"/>
      <c r="D218" s="12"/>
      <c r="E218" s="12"/>
      <c r="F218" s="12"/>
      <c r="G218" s="12"/>
      <c r="H218" s="12"/>
      <c r="I218" s="12"/>
      <c r="J218" s="54"/>
      <c r="K218" s="8"/>
      <c r="L218" s="53">
        <f t="shared" si="42"/>
        <v>0</v>
      </c>
      <c r="M218" s="99"/>
      <c r="N218" s="99"/>
      <c r="O218" s="63"/>
      <c r="P218" s="63"/>
      <c r="Q218" s="63"/>
    </row>
    <row r="219" ht="15.6" spans="1:17">
      <c r="A219" s="23"/>
      <c r="B219" s="11">
        <v>298</v>
      </c>
      <c r="C219" s="12"/>
      <c r="D219" s="12"/>
      <c r="E219" s="12"/>
      <c r="F219" s="12"/>
      <c r="G219" s="12"/>
      <c r="H219" s="12"/>
      <c r="I219" s="12"/>
      <c r="J219" s="54"/>
      <c r="K219" s="8"/>
      <c r="L219" s="53">
        <f t="shared" si="42"/>
        <v>0</v>
      </c>
      <c r="M219" s="99"/>
      <c r="N219" s="99"/>
      <c r="O219" s="63"/>
      <c r="P219" s="63"/>
      <c r="Q219" s="63"/>
    </row>
    <row r="220" ht="15.6" spans="1:17">
      <c r="A220" s="23"/>
      <c r="B220" s="11">
        <v>299</v>
      </c>
      <c r="C220" s="12"/>
      <c r="D220" s="12"/>
      <c r="E220" s="12"/>
      <c r="F220" s="12"/>
      <c r="G220" s="12"/>
      <c r="H220" s="12"/>
      <c r="I220" s="12"/>
      <c r="J220" s="54"/>
      <c r="K220" s="8"/>
      <c r="L220" s="53">
        <f t="shared" si="42"/>
        <v>0</v>
      </c>
      <c r="M220" s="99"/>
      <c r="N220" s="99"/>
      <c r="O220" s="63"/>
      <c r="P220" s="63"/>
      <c r="Q220" s="63"/>
    </row>
    <row r="221" ht="17.4" spans="1:17">
      <c r="A221" s="23"/>
      <c r="B221" s="9">
        <v>300</v>
      </c>
      <c r="C221" s="10" t="s">
        <v>370</v>
      </c>
      <c r="D221" s="10"/>
      <c r="E221" s="10"/>
      <c r="F221" s="10"/>
      <c r="G221" s="10"/>
      <c r="H221" s="10"/>
      <c r="I221" s="10"/>
      <c r="J221" s="10"/>
      <c r="K221" s="10"/>
      <c r="L221" s="53">
        <f t="shared" si="42"/>
        <v>1440691.38</v>
      </c>
      <c r="M221" s="53">
        <f>M229+M246</f>
        <v>193174.56</v>
      </c>
      <c r="N221" s="53">
        <f t="shared" ref="N221:Q221" si="60">N229+N246</f>
        <v>0</v>
      </c>
      <c r="O221" s="53">
        <f t="shared" si="60"/>
        <v>0</v>
      </c>
      <c r="P221" s="53">
        <f t="shared" si="60"/>
        <v>1247516.82</v>
      </c>
      <c r="Q221" s="53">
        <f t="shared" si="60"/>
        <v>677516.82</v>
      </c>
    </row>
    <row r="222" ht="15.6" spans="1:17">
      <c r="A222" s="23"/>
      <c r="B222" s="22">
        <v>310</v>
      </c>
      <c r="C222" s="8" t="s">
        <v>371</v>
      </c>
      <c r="D222" s="8"/>
      <c r="E222" s="8"/>
      <c r="F222" s="8"/>
      <c r="G222" s="8"/>
      <c r="H222" s="8"/>
      <c r="I222" s="8"/>
      <c r="J222" s="8"/>
      <c r="K222" s="8"/>
      <c r="L222" s="53">
        <f t="shared" si="42"/>
        <v>120000</v>
      </c>
      <c r="M222" s="53">
        <f>M223+M229</f>
        <v>20000</v>
      </c>
      <c r="N222" s="53">
        <f t="shared" ref="N222:Q222" si="61">N223+N229</f>
        <v>0</v>
      </c>
      <c r="O222" s="53">
        <f t="shared" si="61"/>
        <v>0</v>
      </c>
      <c r="P222" s="53">
        <f t="shared" si="61"/>
        <v>100000</v>
      </c>
      <c r="Q222" s="53">
        <f t="shared" si="61"/>
        <v>0</v>
      </c>
    </row>
    <row r="223" ht="15.6" spans="1:17">
      <c r="A223" s="8">
        <v>243</v>
      </c>
      <c r="B223" s="22">
        <v>310</v>
      </c>
      <c r="C223" s="8" t="s">
        <v>371</v>
      </c>
      <c r="D223" s="8"/>
      <c r="E223" s="8"/>
      <c r="F223" s="8"/>
      <c r="G223" s="8"/>
      <c r="H223" s="8"/>
      <c r="I223" s="8"/>
      <c r="J223" s="8"/>
      <c r="K223" s="8"/>
      <c r="L223" s="53">
        <f t="shared" si="42"/>
        <v>0</v>
      </c>
      <c r="M223" s="53">
        <f>SUM(M227:M228)+N223</f>
        <v>0</v>
      </c>
      <c r="N223" s="53">
        <f t="shared" ref="N223:Q223" si="62">SUM(N227:N228)</f>
        <v>0</v>
      </c>
      <c r="O223" s="53">
        <f t="shared" si="62"/>
        <v>0</v>
      </c>
      <c r="P223" s="53">
        <f>SUM(P227:P228)+Q223</f>
        <v>0</v>
      </c>
      <c r="Q223" s="53">
        <f t="shared" si="62"/>
        <v>0</v>
      </c>
    </row>
    <row r="224" ht="15.6" spans="1:17">
      <c r="A224" s="8"/>
      <c r="B224" s="16" t="s">
        <v>205</v>
      </c>
      <c r="C224" s="17"/>
      <c r="D224" s="17"/>
      <c r="E224" s="17"/>
      <c r="F224" s="17"/>
      <c r="G224" s="17"/>
      <c r="H224" s="17"/>
      <c r="I224" s="17"/>
      <c r="J224" s="17"/>
      <c r="K224" s="17"/>
      <c r="L224" s="53"/>
      <c r="M224" s="99"/>
      <c r="N224" s="99"/>
      <c r="O224" s="99"/>
      <c r="P224" s="99"/>
      <c r="Q224" s="72"/>
    </row>
    <row r="225" ht="15.75" customHeight="1" spans="1:17">
      <c r="A225" s="8"/>
      <c r="B225" s="24" t="s">
        <v>372</v>
      </c>
      <c r="C225" s="25"/>
      <c r="D225" s="25"/>
      <c r="E225" s="25"/>
      <c r="F225" s="25"/>
      <c r="G225" s="25"/>
      <c r="H225" s="25"/>
      <c r="I225" s="25"/>
      <c r="J225" s="25"/>
      <c r="K225" s="25"/>
      <c r="L225" s="53">
        <f t="shared" si="42"/>
        <v>0</v>
      </c>
      <c r="M225" s="99"/>
      <c r="N225" s="99"/>
      <c r="O225" s="99"/>
      <c r="P225" s="99"/>
      <c r="Q225" s="72"/>
    </row>
    <row r="226" ht="15.75" customHeight="1" spans="1:17">
      <c r="A226" s="8"/>
      <c r="B226" s="32" t="s">
        <v>206</v>
      </c>
      <c r="C226" s="33"/>
      <c r="D226" s="33"/>
      <c r="E226" s="33"/>
      <c r="F226" s="33"/>
      <c r="G226" s="33"/>
      <c r="H226" s="33" t="s">
        <v>328</v>
      </c>
      <c r="I226" s="33"/>
      <c r="J226" s="33"/>
      <c r="K226" s="33"/>
      <c r="L226" s="53"/>
      <c r="M226" s="99"/>
      <c r="N226" s="99"/>
      <c r="O226" s="99"/>
      <c r="P226" s="99"/>
      <c r="Q226" s="72"/>
    </row>
    <row r="227" ht="15.75" customHeight="1" spans="1:17">
      <c r="A227" s="8"/>
      <c r="B227" s="36"/>
      <c r="C227" s="37"/>
      <c r="D227" s="37"/>
      <c r="E227" s="37"/>
      <c r="F227" s="37"/>
      <c r="G227" s="32"/>
      <c r="H227" s="20"/>
      <c r="I227" s="21"/>
      <c r="J227" s="21"/>
      <c r="K227" s="60"/>
      <c r="L227" s="53">
        <f t="shared" si="42"/>
        <v>0</v>
      </c>
      <c r="M227" s="99"/>
      <c r="N227" s="99"/>
      <c r="O227" s="99"/>
      <c r="P227" s="99"/>
      <c r="Q227" s="72"/>
    </row>
    <row r="228" ht="15.75" customHeight="1" spans="1:17">
      <c r="A228" s="8"/>
      <c r="B228" s="36"/>
      <c r="C228" s="37"/>
      <c r="D228" s="37"/>
      <c r="E228" s="37"/>
      <c r="F228" s="37"/>
      <c r="G228" s="32"/>
      <c r="H228" s="20"/>
      <c r="I228" s="21"/>
      <c r="J228" s="21"/>
      <c r="K228" s="60"/>
      <c r="L228" s="53">
        <f t="shared" si="42"/>
        <v>0</v>
      </c>
      <c r="M228" s="99"/>
      <c r="N228" s="99"/>
      <c r="O228" s="99"/>
      <c r="P228" s="99"/>
      <c r="Q228" s="72"/>
    </row>
    <row r="229" ht="15.6" spans="1:17">
      <c r="A229" s="8">
        <v>244</v>
      </c>
      <c r="B229" s="22">
        <v>310</v>
      </c>
      <c r="C229" s="8" t="s">
        <v>371</v>
      </c>
      <c r="D229" s="8"/>
      <c r="E229" s="8"/>
      <c r="F229" s="8"/>
      <c r="G229" s="8"/>
      <c r="H229" s="8"/>
      <c r="I229" s="8"/>
      <c r="J229" s="8"/>
      <c r="K229" s="8"/>
      <c r="L229" s="53">
        <f t="shared" si="42"/>
        <v>120000</v>
      </c>
      <c r="M229" s="53">
        <f>M232+M242+M243+N229</f>
        <v>20000</v>
      </c>
      <c r="N229" s="53">
        <f t="shared" ref="N229:Q229" si="63">N232+N242+N243</f>
        <v>0</v>
      </c>
      <c r="O229" s="53">
        <f t="shared" si="63"/>
        <v>0</v>
      </c>
      <c r="P229" s="53">
        <f>P232+P242+P243+Q229</f>
        <v>100000</v>
      </c>
      <c r="Q229" s="53">
        <f t="shared" si="63"/>
        <v>0</v>
      </c>
    </row>
    <row r="230" ht="15.6" hidden="1" spans="1:17">
      <c r="A230" s="23"/>
      <c r="B230" s="16"/>
      <c r="C230" s="17"/>
      <c r="D230" s="17"/>
      <c r="E230" s="17"/>
      <c r="F230" s="17"/>
      <c r="G230" s="17"/>
      <c r="H230" s="17"/>
      <c r="I230" s="17"/>
      <c r="J230" s="17"/>
      <c r="K230" s="17"/>
      <c r="L230" s="53">
        <f t="shared" si="42"/>
        <v>0</v>
      </c>
      <c r="M230" s="61"/>
      <c r="N230" s="61"/>
      <c r="O230" s="61"/>
      <c r="P230" s="61"/>
      <c r="Q230" s="146"/>
    </row>
    <row r="231" ht="15.6" hidden="1" spans="1:17">
      <c r="A231" s="23"/>
      <c r="B231" s="16"/>
      <c r="C231" s="17"/>
      <c r="D231" s="17"/>
      <c r="E231" s="17"/>
      <c r="F231" s="17"/>
      <c r="G231" s="17"/>
      <c r="H231" s="17"/>
      <c r="I231" s="17"/>
      <c r="J231" s="17"/>
      <c r="K231" s="17"/>
      <c r="L231" s="53">
        <f t="shared" si="42"/>
        <v>0</v>
      </c>
      <c r="M231" s="61"/>
      <c r="N231" s="61"/>
      <c r="O231" s="61"/>
      <c r="P231" s="61"/>
      <c r="Q231" s="146"/>
    </row>
    <row r="232" ht="15.6" spans="1:17">
      <c r="A232" s="23"/>
      <c r="B232" s="24" t="s">
        <v>373</v>
      </c>
      <c r="C232" s="25"/>
      <c r="D232" s="25"/>
      <c r="E232" s="25"/>
      <c r="F232" s="25"/>
      <c r="G232" s="25"/>
      <c r="H232" s="25"/>
      <c r="I232" s="25"/>
      <c r="J232" s="25"/>
      <c r="K232" s="25"/>
      <c r="L232" s="53">
        <f t="shared" si="42"/>
        <v>120000</v>
      </c>
      <c r="M232" s="61">
        <f>SUM(M234:M241)</f>
        <v>20000</v>
      </c>
      <c r="N232" s="61">
        <f>SUM(N234:N241)</f>
        <v>0</v>
      </c>
      <c r="O232" s="61">
        <f t="shared" ref="O232:Q232" si="64">SUM(O234:O241)</f>
        <v>0</v>
      </c>
      <c r="P232" s="61">
        <f t="shared" si="64"/>
        <v>100000</v>
      </c>
      <c r="Q232" s="61">
        <f t="shared" si="64"/>
        <v>0</v>
      </c>
    </row>
    <row r="233" ht="15.6" spans="1:17">
      <c r="A233" s="23"/>
      <c r="B233" s="16" t="s">
        <v>205</v>
      </c>
      <c r="C233" s="17"/>
      <c r="D233" s="17"/>
      <c r="E233" s="17"/>
      <c r="F233" s="17"/>
      <c r="G233" s="17"/>
      <c r="H233" s="17"/>
      <c r="I233" s="17"/>
      <c r="J233" s="17"/>
      <c r="K233" s="17"/>
      <c r="L233" s="53">
        <f t="shared" si="42"/>
        <v>0</v>
      </c>
      <c r="M233" s="63"/>
      <c r="N233" s="63"/>
      <c r="O233" s="63"/>
      <c r="P233" s="63"/>
      <c r="Q233" s="74"/>
    </row>
    <row r="234" ht="15.6" spans="1:17">
      <c r="A234" s="23"/>
      <c r="B234" s="16" t="s">
        <v>374</v>
      </c>
      <c r="C234" s="17"/>
      <c r="D234" s="17"/>
      <c r="E234" s="17"/>
      <c r="F234" s="17"/>
      <c r="G234" s="17"/>
      <c r="H234" s="17"/>
      <c r="I234" s="17"/>
      <c r="J234" s="17"/>
      <c r="K234" s="17"/>
      <c r="L234" s="53">
        <f t="shared" si="42"/>
        <v>0</v>
      </c>
      <c r="M234" s="63"/>
      <c r="N234" s="63"/>
      <c r="O234" s="63"/>
      <c r="P234" s="63"/>
      <c r="Q234" s="74"/>
    </row>
    <row r="235" ht="15.6" spans="1:17">
      <c r="A235" s="23"/>
      <c r="B235" s="34" t="s">
        <v>375</v>
      </c>
      <c r="C235" s="35"/>
      <c r="D235" s="35"/>
      <c r="E235" s="35"/>
      <c r="F235" s="35"/>
      <c r="G235" s="35"/>
      <c r="H235" s="35"/>
      <c r="I235" s="35"/>
      <c r="J235" s="42"/>
      <c r="K235" s="17"/>
      <c r="L235" s="53"/>
      <c r="M235" s="63"/>
      <c r="N235" s="63"/>
      <c r="O235" s="63"/>
      <c r="P235" s="63"/>
      <c r="Q235" s="74"/>
    </row>
    <row r="236" ht="15.6" spans="1:17">
      <c r="A236" s="23"/>
      <c r="B236" s="34" t="s">
        <v>376</v>
      </c>
      <c r="C236" s="35"/>
      <c r="D236" s="35"/>
      <c r="E236" s="35"/>
      <c r="F236" s="35"/>
      <c r="G236" s="35"/>
      <c r="H236" s="35"/>
      <c r="I236" s="35"/>
      <c r="J236" s="35"/>
      <c r="K236" s="42"/>
      <c r="L236" s="53">
        <f t="shared" si="42"/>
        <v>0</v>
      </c>
      <c r="M236" s="63"/>
      <c r="N236" s="63"/>
      <c r="O236" s="63"/>
      <c r="P236" s="59"/>
      <c r="Q236" s="74"/>
    </row>
    <row r="237" ht="15.6" spans="1:17">
      <c r="A237" s="23"/>
      <c r="B237" s="16" t="s">
        <v>377</v>
      </c>
      <c r="C237" s="17"/>
      <c r="D237" s="17"/>
      <c r="E237" s="17"/>
      <c r="F237" s="17"/>
      <c r="G237" s="17"/>
      <c r="H237" s="17"/>
      <c r="I237" s="17"/>
      <c r="J237" s="17"/>
      <c r="K237" s="17"/>
      <c r="L237" s="53">
        <f t="shared" si="42"/>
        <v>20000</v>
      </c>
      <c r="M237" s="63">
        <v>20000</v>
      </c>
      <c r="N237" s="63"/>
      <c r="O237" s="63"/>
      <c r="P237" s="63"/>
      <c r="Q237" s="74"/>
    </row>
    <row r="238" ht="15.6" spans="1:17">
      <c r="A238" s="23"/>
      <c r="B238" s="34" t="s">
        <v>378</v>
      </c>
      <c r="C238" s="35"/>
      <c r="D238" s="35"/>
      <c r="E238" s="35"/>
      <c r="F238" s="35"/>
      <c r="G238" s="35"/>
      <c r="H238" s="35"/>
      <c r="I238" s="35"/>
      <c r="J238" s="42"/>
      <c r="K238" s="17"/>
      <c r="L238" s="53"/>
      <c r="M238" s="63"/>
      <c r="N238" s="63"/>
      <c r="O238" s="63"/>
      <c r="P238" s="63"/>
      <c r="Q238" s="74"/>
    </row>
    <row r="239" ht="15.6" spans="1:17">
      <c r="A239" s="23"/>
      <c r="B239" s="16" t="s">
        <v>379</v>
      </c>
      <c r="C239" s="17"/>
      <c r="D239" s="17"/>
      <c r="E239" s="17"/>
      <c r="F239" s="17"/>
      <c r="G239" s="17"/>
      <c r="H239" s="17"/>
      <c r="I239" s="17"/>
      <c r="J239" s="17"/>
      <c r="K239" s="17"/>
      <c r="L239" s="53">
        <f t="shared" si="42"/>
        <v>100000</v>
      </c>
      <c r="M239" s="63"/>
      <c r="N239" s="63"/>
      <c r="O239" s="63"/>
      <c r="P239" s="63">
        <v>100000</v>
      </c>
      <c r="Q239" s="74"/>
    </row>
    <row r="240" ht="15.6" spans="1:17">
      <c r="A240" s="23"/>
      <c r="B240" s="16" t="s">
        <v>380</v>
      </c>
      <c r="C240" s="17"/>
      <c r="D240" s="17"/>
      <c r="E240" s="17"/>
      <c r="F240" s="17"/>
      <c r="G240" s="17"/>
      <c r="H240" s="17"/>
      <c r="I240" s="17"/>
      <c r="J240" s="17"/>
      <c r="K240" s="17"/>
      <c r="L240" s="53">
        <f t="shared" ref="L240:L251" si="65">M240+O240+P240</f>
        <v>0</v>
      </c>
      <c r="M240" s="63"/>
      <c r="N240" s="63"/>
      <c r="O240" s="63"/>
      <c r="P240" s="63"/>
      <c r="Q240" s="74"/>
    </row>
    <row r="241" ht="45.75" customHeight="1" spans="1:17">
      <c r="A241" s="23"/>
      <c r="B241" s="16" t="s">
        <v>381</v>
      </c>
      <c r="C241" s="17"/>
      <c r="D241" s="17"/>
      <c r="E241" s="17"/>
      <c r="F241" s="17"/>
      <c r="G241" s="17"/>
      <c r="H241" s="17"/>
      <c r="I241" s="17"/>
      <c r="J241" s="17"/>
      <c r="K241" s="17"/>
      <c r="L241" s="53">
        <f t="shared" si="65"/>
        <v>0</v>
      </c>
      <c r="M241" s="63"/>
      <c r="N241" s="63"/>
      <c r="O241" s="63"/>
      <c r="P241" s="63"/>
      <c r="Q241" s="74"/>
    </row>
    <row r="242" ht="21" customHeight="1" spans="1:17">
      <c r="A242" s="23"/>
      <c r="B242" s="24" t="s">
        <v>382</v>
      </c>
      <c r="C242" s="25"/>
      <c r="D242" s="25"/>
      <c r="E242" s="25"/>
      <c r="F242" s="25"/>
      <c r="G242" s="25"/>
      <c r="H242" s="25"/>
      <c r="I242" s="25"/>
      <c r="J242" s="25"/>
      <c r="K242" s="25"/>
      <c r="L242" s="53">
        <f t="shared" si="65"/>
        <v>0</v>
      </c>
      <c r="M242" s="63"/>
      <c r="N242" s="63"/>
      <c r="O242" s="63"/>
      <c r="P242" s="63"/>
      <c r="Q242" s="74"/>
    </row>
    <row r="243" ht="20.25" customHeight="1" spans="1:17">
      <c r="A243" s="23"/>
      <c r="B243" s="26" t="s">
        <v>383</v>
      </c>
      <c r="C243" s="27"/>
      <c r="D243" s="27"/>
      <c r="E243" s="27"/>
      <c r="F243" s="27"/>
      <c r="G243" s="27"/>
      <c r="H243" s="27"/>
      <c r="I243" s="27"/>
      <c r="J243" s="27"/>
      <c r="K243" s="27"/>
      <c r="L243" s="53">
        <f t="shared" si="65"/>
        <v>0</v>
      </c>
      <c r="M243" s="61">
        <f>SUM(M245)</f>
        <v>0</v>
      </c>
      <c r="N243" s="61">
        <f t="shared" ref="N243:Q243" si="66">SUM(N245)</f>
        <v>0</v>
      </c>
      <c r="O243" s="61">
        <f t="shared" si="66"/>
        <v>0</v>
      </c>
      <c r="P243" s="61">
        <f t="shared" si="66"/>
        <v>0</v>
      </c>
      <c r="Q243" s="61">
        <f t="shared" si="66"/>
        <v>0</v>
      </c>
    </row>
    <row r="244" ht="21" customHeight="1" spans="1:17">
      <c r="A244" s="23"/>
      <c r="B244" s="18" t="s">
        <v>205</v>
      </c>
      <c r="C244" s="19"/>
      <c r="D244" s="19"/>
      <c r="E244" s="19"/>
      <c r="F244" s="19"/>
      <c r="G244" s="19"/>
      <c r="H244" s="19"/>
      <c r="I244" s="19"/>
      <c r="J244" s="19"/>
      <c r="K244" s="26"/>
      <c r="L244" s="53"/>
      <c r="M244" s="63"/>
      <c r="N244" s="63"/>
      <c r="O244" s="63"/>
      <c r="P244" s="63"/>
      <c r="Q244" s="74"/>
    </row>
    <row r="245" ht="21" customHeight="1" spans="1:17">
      <c r="A245" s="23"/>
      <c r="B245" s="20"/>
      <c r="C245" s="21"/>
      <c r="D245" s="21"/>
      <c r="E245" s="21"/>
      <c r="F245" s="21"/>
      <c r="G245" s="21"/>
      <c r="H245" s="21"/>
      <c r="I245" s="21"/>
      <c r="J245" s="21"/>
      <c r="K245" s="60"/>
      <c r="L245" s="53">
        <f t="shared" si="65"/>
        <v>0</v>
      </c>
      <c r="M245" s="63"/>
      <c r="N245" s="63"/>
      <c r="O245" s="63"/>
      <c r="P245" s="63"/>
      <c r="Q245" s="74"/>
    </row>
    <row r="246" ht="15.6" spans="1:17">
      <c r="A246" s="23"/>
      <c r="B246" s="22">
        <v>340</v>
      </c>
      <c r="C246" s="8" t="s">
        <v>384</v>
      </c>
      <c r="D246" s="8"/>
      <c r="E246" s="8"/>
      <c r="F246" s="8"/>
      <c r="G246" s="8"/>
      <c r="H246" s="8"/>
      <c r="I246" s="8"/>
      <c r="J246" s="8"/>
      <c r="K246" s="8"/>
      <c r="L246" s="53">
        <f t="shared" si="65"/>
        <v>1320691.38</v>
      </c>
      <c r="M246" s="53">
        <f>M247+M249+M251+M257+M260+M266+M272+M275+M295</f>
        <v>173174.56</v>
      </c>
      <c r="N246" s="53">
        <f>N247+N249+N251+N257+N260+N266+N272+N275+N295</f>
        <v>0</v>
      </c>
      <c r="O246" s="53">
        <f>O247+O249+O251+O257+O260+O266+O272+O275+O295</f>
        <v>0</v>
      </c>
      <c r="P246" s="53">
        <f>P247+P249+P251+P257+P260+P266+P272+P275+P295</f>
        <v>1147516.82</v>
      </c>
      <c r="Q246" s="53">
        <f>Q247+Q249+Q251+Q257+Q260+Q266+Q272+Q275+Q295</f>
        <v>677516.82</v>
      </c>
    </row>
    <row r="247" ht="15.6" spans="1:17">
      <c r="A247" s="145">
        <v>244</v>
      </c>
      <c r="B247" s="22">
        <v>341</v>
      </c>
      <c r="C247" s="11" t="s">
        <v>385</v>
      </c>
      <c r="D247" s="12"/>
      <c r="E247" s="12"/>
      <c r="F247" s="12"/>
      <c r="G247" s="12"/>
      <c r="H247" s="12"/>
      <c r="I247" s="12"/>
      <c r="J247" s="12"/>
      <c r="K247" s="54"/>
      <c r="L247" s="53">
        <f t="shared" si="65"/>
        <v>0</v>
      </c>
      <c r="M247" s="61">
        <f>M248+N247</f>
        <v>0</v>
      </c>
      <c r="N247" s="61">
        <f t="shared" ref="N247:Q247" si="67">N248</f>
        <v>0</v>
      </c>
      <c r="O247" s="61">
        <f t="shared" si="67"/>
        <v>0</v>
      </c>
      <c r="P247" s="61">
        <f>P248+Q247</f>
        <v>0</v>
      </c>
      <c r="Q247" s="61">
        <f t="shared" si="67"/>
        <v>0</v>
      </c>
    </row>
    <row r="248" ht="15.6" spans="1:17">
      <c r="A248" s="145"/>
      <c r="B248" s="18" t="s">
        <v>385</v>
      </c>
      <c r="C248" s="19"/>
      <c r="D248" s="19"/>
      <c r="E248" s="19"/>
      <c r="F248" s="19"/>
      <c r="G248" s="19"/>
      <c r="H248" s="19"/>
      <c r="I248" s="19"/>
      <c r="J248" s="19"/>
      <c r="K248" s="54"/>
      <c r="L248" s="53"/>
      <c r="M248" s="99"/>
      <c r="N248" s="99"/>
      <c r="O248" s="99"/>
      <c r="P248" s="63"/>
      <c r="Q248" s="74"/>
    </row>
    <row r="249" ht="15.6" spans="1:17">
      <c r="A249" s="145">
        <v>244</v>
      </c>
      <c r="B249" s="22">
        <v>342</v>
      </c>
      <c r="C249" s="11" t="s">
        <v>386</v>
      </c>
      <c r="D249" s="12"/>
      <c r="E249" s="12"/>
      <c r="F249" s="12"/>
      <c r="G249" s="12"/>
      <c r="H249" s="12"/>
      <c r="I249" s="12"/>
      <c r="J249" s="12"/>
      <c r="K249" s="54"/>
      <c r="L249" s="53">
        <f t="shared" ref="L249" si="68">M249+O249+P249</f>
        <v>0</v>
      </c>
      <c r="M249" s="61">
        <f>M250+N249</f>
        <v>0</v>
      </c>
      <c r="N249" s="61">
        <f t="shared" ref="N249" si="69">N250</f>
        <v>0</v>
      </c>
      <c r="O249" s="61">
        <f t="shared" ref="O249" si="70">O250</f>
        <v>0</v>
      </c>
      <c r="P249" s="61">
        <f>P250+Q249</f>
        <v>0</v>
      </c>
      <c r="Q249" s="61">
        <f t="shared" ref="Q249" si="71">Q250</f>
        <v>0</v>
      </c>
    </row>
    <row r="250" ht="15.6" spans="1:17">
      <c r="A250" s="145"/>
      <c r="B250" s="18" t="s">
        <v>386</v>
      </c>
      <c r="C250" s="19"/>
      <c r="D250" s="19"/>
      <c r="E250" s="19"/>
      <c r="F250" s="19"/>
      <c r="G250" s="19"/>
      <c r="H250" s="19"/>
      <c r="I250" s="19"/>
      <c r="J250" s="19"/>
      <c r="K250" s="54"/>
      <c r="L250" s="53"/>
      <c r="M250" s="99"/>
      <c r="N250" s="99"/>
      <c r="O250" s="99"/>
      <c r="P250" s="99"/>
      <c r="Q250" s="73"/>
    </row>
    <row r="251" ht="15.75" customHeight="1" spans="1:17">
      <c r="A251" s="8">
        <v>244</v>
      </c>
      <c r="B251" s="7" t="s">
        <v>387</v>
      </c>
      <c r="C251" s="11" t="s">
        <v>388</v>
      </c>
      <c r="D251" s="12"/>
      <c r="E251" s="12"/>
      <c r="F251" s="12"/>
      <c r="G251" s="12"/>
      <c r="H251" s="12"/>
      <c r="I251" s="12"/>
      <c r="J251" s="12"/>
      <c r="K251" s="54"/>
      <c r="L251" s="53">
        <f t="shared" si="65"/>
        <v>0</v>
      </c>
      <c r="M251" s="61">
        <f>SUM(M253:M254)+N251</f>
        <v>0</v>
      </c>
      <c r="N251" s="61">
        <f t="shared" ref="N251:Q251" si="72">SUM(N253:N254)</f>
        <v>0</v>
      </c>
      <c r="O251" s="61">
        <f t="shared" si="72"/>
        <v>0</v>
      </c>
      <c r="P251" s="61">
        <f>SUM(P253:P254)+Q251</f>
        <v>0</v>
      </c>
      <c r="Q251" s="61">
        <f t="shared" si="72"/>
        <v>0</v>
      </c>
    </row>
    <row r="252" ht="52.8" spans="1:17">
      <c r="A252" s="23"/>
      <c r="B252" s="32" t="s">
        <v>389</v>
      </c>
      <c r="C252" s="33" t="s">
        <v>390</v>
      </c>
      <c r="D252" s="33"/>
      <c r="E252" s="33"/>
      <c r="F252" s="33"/>
      <c r="G252" s="33"/>
      <c r="H252" s="33" t="s">
        <v>391</v>
      </c>
      <c r="I252" s="33"/>
      <c r="J252" s="33" t="s">
        <v>392</v>
      </c>
      <c r="K252" s="33"/>
      <c r="L252" s="100"/>
      <c r="M252" s="101"/>
      <c r="N252" s="101"/>
      <c r="O252" s="101"/>
      <c r="P252" s="101"/>
      <c r="Q252" s="106"/>
    </row>
    <row r="253" ht="15.6" spans="1:17">
      <c r="A253" s="23"/>
      <c r="B253" s="32"/>
      <c r="C253" s="33"/>
      <c r="D253" s="33"/>
      <c r="E253" s="33"/>
      <c r="F253" s="33"/>
      <c r="G253" s="33"/>
      <c r="H253" s="33"/>
      <c r="I253" s="33"/>
      <c r="J253" s="33"/>
      <c r="K253" s="33"/>
      <c r="L253" s="53">
        <f>M253+O253+P253</f>
        <v>0</v>
      </c>
      <c r="M253" s="63"/>
      <c r="N253" s="63"/>
      <c r="O253" s="63"/>
      <c r="P253" s="63"/>
      <c r="Q253" s="74"/>
    </row>
    <row r="254" ht="15.6" spans="1:17">
      <c r="A254" s="23"/>
      <c r="B254" s="8"/>
      <c r="C254" s="36"/>
      <c r="D254" s="37"/>
      <c r="E254" s="37"/>
      <c r="F254" s="37"/>
      <c r="G254" s="32"/>
      <c r="H254" s="36"/>
      <c r="I254" s="32"/>
      <c r="J254" s="36"/>
      <c r="K254" s="32"/>
      <c r="L254" s="53">
        <f t="shared" ref="L254:L317" si="73">M254+O254+P254</f>
        <v>0</v>
      </c>
      <c r="M254" s="63"/>
      <c r="N254" s="63"/>
      <c r="O254" s="63"/>
      <c r="P254" s="63"/>
      <c r="Q254" s="74"/>
    </row>
    <row r="255" ht="15.6" hidden="1" spans="1:17">
      <c r="A255" s="23"/>
      <c r="B255" s="32"/>
      <c r="C255" s="33"/>
      <c r="D255" s="33"/>
      <c r="E255" s="33"/>
      <c r="F255" s="33"/>
      <c r="G255" s="33"/>
      <c r="H255" s="33"/>
      <c r="I255" s="33"/>
      <c r="J255" s="33"/>
      <c r="K255" s="33"/>
      <c r="L255" s="53">
        <f t="shared" si="73"/>
        <v>0</v>
      </c>
      <c r="M255" s="63"/>
      <c r="N255" s="63"/>
      <c r="O255" s="63"/>
      <c r="P255" s="63"/>
      <c r="Q255" s="74"/>
    </row>
    <row r="256" ht="11.25" hidden="1" customHeight="1" spans="1:17">
      <c r="A256" s="23"/>
      <c r="B256" s="32"/>
      <c r="C256" s="33"/>
      <c r="D256" s="33"/>
      <c r="E256" s="33"/>
      <c r="F256" s="33"/>
      <c r="G256" s="33"/>
      <c r="H256" s="33"/>
      <c r="I256" s="33"/>
      <c r="J256" s="33"/>
      <c r="K256" s="33"/>
      <c r="L256" s="53">
        <f t="shared" si="73"/>
        <v>0</v>
      </c>
      <c r="M256" s="63"/>
      <c r="N256" s="63"/>
      <c r="O256" s="63"/>
      <c r="P256" s="63"/>
      <c r="Q256" s="74"/>
    </row>
    <row r="257" ht="21.75" customHeight="1" spans="1:17">
      <c r="A257" s="8">
        <v>243</v>
      </c>
      <c r="B257" s="30">
        <v>344</v>
      </c>
      <c r="C257" s="11" t="s">
        <v>393</v>
      </c>
      <c r="D257" s="12"/>
      <c r="E257" s="12"/>
      <c r="F257" s="12"/>
      <c r="G257" s="12"/>
      <c r="H257" s="12"/>
      <c r="I257" s="12"/>
      <c r="J257" s="12"/>
      <c r="K257" s="54"/>
      <c r="L257" s="53">
        <f t="shared" si="73"/>
        <v>0</v>
      </c>
      <c r="M257" s="61">
        <f>M259+N257</f>
        <v>0</v>
      </c>
      <c r="N257" s="61">
        <f t="shared" ref="N257:Q257" si="74">N259</f>
        <v>0</v>
      </c>
      <c r="O257" s="61">
        <f t="shared" si="74"/>
        <v>0</v>
      </c>
      <c r="P257" s="61">
        <f t="shared" si="74"/>
        <v>0</v>
      </c>
      <c r="Q257" s="61">
        <f t="shared" si="74"/>
        <v>0</v>
      </c>
    </row>
    <row r="258" ht="22.5" customHeight="1" spans="1:17">
      <c r="A258" s="8"/>
      <c r="B258" s="16" t="s">
        <v>205</v>
      </c>
      <c r="C258" s="17"/>
      <c r="D258" s="17"/>
      <c r="E258" s="17"/>
      <c r="F258" s="17"/>
      <c r="G258" s="17"/>
      <c r="H258" s="17"/>
      <c r="I258" s="17"/>
      <c r="J258" s="17"/>
      <c r="K258" s="17"/>
      <c r="L258" s="53"/>
      <c r="M258" s="63"/>
      <c r="N258" s="63"/>
      <c r="O258" s="63"/>
      <c r="P258" s="63"/>
      <c r="Q258" s="74"/>
    </row>
    <row r="259" ht="18" customHeight="1" spans="1:17">
      <c r="A259" s="8"/>
      <c r="B259" s="36" t="s">
        <v>394</v>
      </c>
      <c r="C259" s="37"/>
      <c r="D259" s="37"/>
      <c r="E259" s="37"/>
      <c r="F259" s="37"/>
      <c r="G259" s="37"/>
      <c r="H259" s="37"/>
      <c r="I259" s="37"/>
      <c r="J259" s="37"/>
      <c r="K259" s="32"/>
      <c r="L259" s="53">
        <f t="shared" si="73"/>
        <v>0</v>
      </c>
      <c r="M259" s="63"/>
      <c r="N259" s="63"/>
      <c r="O259" s="63"/>
      <c r="P259" s="63"/>
      <c r="Q259" s="74"/>
    </row>
    <row r="260" ht="19.5" customHeight="1" spans="1:17">
      <c r="A260" s="8">
        <v>244</v>
      </c>
      <c r="B260" s="30">
        <v>344</v>
      </c>
      <c r="C260" s="11" t="s">
        <v>393</v>
      </c>
      <c r="D260" s="12"/>
      <c r="E260" s="12"/>
      <c r="F260" s="12"/>
      <c r="G260" s="12"/>
      <c r="H260" s="12"/>
      <c r="I260" s="12"/>
      <c r="J260" s="12"/>
      <c r="K260" s="54"/>
      <c r="L260" s="53">
        <f t="shared" si="73"/>
        <v>50000</v>
      </c>
      <c r="M260" s="61">
        <f>M262+N260</f>
        <v>0</v>
      </c>
      <c r="N260" s="61">
        <f t="shared" ref="N260:Q260" si="75">N262</f>
        <v>0</v>
      </c>
      <c r="O260" s="61">
        <f t="shared" si="75"/>
        <v>0</v>
      </c>
      <c r="P260" s="61">
        <f>P262+Q260+P261</f>
        <v>50000</v>
      </c>
      <c r="Q260" s="61">
        <f t="shared" si="75"/>
        <v>0</v>
      </c>
    </row>
    <row r="261" ht="25.5" customHeight="1" spans="1:17">
      <c r="A261" s="8"/>
      <c r="B261" s="16" t="s">
        <v>205</v>
      </c>
      <c r="C261" s="17"/>
      <c r="D261" s="17"/>
      <c r="E261" s="17"/>
      <c r="F261" s="17"/>
      <c r="G261" s="17"/>
      <c r="H261" s="17"/>
      <c r="I261" s="17"/>
      <c r="J261" s="17"/>
      <c r="K261" s="17"/>
      <c r="L261" s="53"/>
      <c r="M261" s="63"/>
      <c r="N261" s="63"/>
      <c r="O261" s="63"/>
      <c r="P261" s="63"/>
      <c r="Q261" s="74"/>
    </row>
    <row r="262" ht="18.75" customHeight="1" spans="1:17">
      <c r="A262" s="8"/>
      <c r="B262" s="36" t="s">
        <v>395</v>
      </c>
      <c r="C262" s="37"/>
      <c r="D262" s="37"/>
      <c r="E262" s="37"/>
      <c r="F262" s="37"/>
      <c r="G262" s="37"/>
      <c r="H262" s="37"/>
      <c r="I262" s="37"/>
      <c r="J262" s="37"/>
      <c r="K262" s="32"/>
      <c r="L262" s="53">
        <f t="shared" si="73"/>
        <v>50000</v>
      </c>
      <c r="M262" s="63"/>
      <c r="N262" s="63"/>
      <c r="O262" s="63"/>
      <c r="P262" s="63">
        <v>50000</v>
      </c>
      <c r="Q262" s="74"/>
    </row>
    <row r="263" ht="18.75" customHeight="1" spans="1:17">
      <c r="A263" s="8"/>
      <c r="B263" s="26" t="s">
        <v>396</v>
      </c>
      <c r="C263" s="27"/>
      <c r="D263" s="27"/>
      <c r="E263" s="27"/>
      <c r="F263" s="27"/>
      <c r="G263" s="27"/>
      <c r="H263" s="27"/>
      <c r="I263" s="27"/>
      <c r="J263" s="27"/>
      <c r="K263" s="27"/>
      <c r="L263" s="53">
        <f t="shared" si="73"/>
        <v>0</v>
      </c>
      <c r="M263" s="63"/>
      <c r="N263" s="63"/>
      <c r="O263" s="63"/>
      <c r="P263" s="63"/>
      <c r="Q263" s="74"/>
    </row>
    <row r="264" ht="18.75" customHeight="1" spans="1:17">
      <c r="A264" s="8"/>
      <c r="B264" s="18" t="s">
        <v>205</v>
      </c>
      <c r="C264" s="19"/>
      <c r="D264" s="19"/>
      <c r="E264" s="19"/>
      <c r="F264" s="19"/>
      <c r="G264" s="19"/>
      <c r="H264" s="19"/>
      <c r="I264" s="19"/>
      <c r="J264" s="19"/>
      <c r="K264" s="26"/>
      <c r="L264" s="53"/>
      <c r="M264" s="63"/>
      <c r="N264" s="63"/>
      <c r="O264" s="63"/>
      <c r="P264" s="63"/>
      <c r="Q264" s="74"/>
    </row>
    <row r="265" ht="18.75" customHeight="1" spans="1:17">
      <c r="A265" s="8"/>
      <c r="B265" s="36"/>
      <c r="C265" s="37"/>
      <c r="D265" s="37"/>
      <c r="E265" s="37"/>
      <c r="F265" s="37"/>
      <c r="G265" s="37"/>
      <c r="H265" s="37"/>
      <c r="I265" s="37"/>
      <c r="J265" s="37"/>
      <c r="K265" s="32"/>
      <c r="L265" s="53">
        <f t="shared" si="73"/>
        <v>0</v>
      </c>
      <c r="M265" s="63"/>
      <c r="N265" s="63"/>
      <c r="O265" s="63"/>
      <c r="P265" s="63"/>
      <c r="Q265" s="74"/>
    </row>
    <row r="266" ht="21" customHeight="1" spans="1:17">
      <c r="A266" s="8">
        <v>244</v>
      </c>
      <c r="B266" s="30">
        <v>345</v>
      </c>
      <c r="C266" s="11" t="s">
        <v>397</v>
      </c>
      <c r="D266" s="12"/>
      <c r="E266" s="12"/>
      <c r="F266" s="12"/>
      <c r="G266" s="12"/>
      <c r="H266" s="12"/>
      <c r="I266" s="12"/>
      <c r="J266" s="12"/>
      <c r="K266" s="54"/>
      <c r="L266" s="53">
        <f t="shared" si="73"/>
        <v>30000</v>
      </c>
      <c r="M266" s="61">
        <f>SUM(M268:M269)+N266</f>
        <v>0</v>
      </c>
      <c r="N266" s="61">
        <f t="shared" ref="N266:Q266" si="76">SUM(N268:N269)</f>
        <v>0</v>
      </c>
      <c r="O266" s="61">
        <f t="shared" si="76"/>
        <v>0</v>
      </c>
      <c r="P266" s="61">
        <f>SUM(P268:P269)+Q266</f>
        <v>30000</v>
      </c>
      <c r="Q266" s="61">
        <f t="shared" si="76"/>
        <v>0</v>
      </c>
    </row>
    <row r="267" ht="15.6" spans="1:17">
      <c r="A267" s="23"/>
      <c r="B267" s="16" t="s">
        <v>205</v>
      </c>
      <c r="C267" s="17"/>
      <c r="D267" s="17"/>
      <c r="E267" s="17"/>
      <c r="F267" s="17"/>
      <c r="G267" s="17"/>
      <c r="H267" s="17"/>
      <c r="I267" s="17"/>
      <c r="J267" s="17"/>
      <c r="K267" s="17"/>
      <c r="L267" s="53"/>
      <c r="M267" s="63"/>
      <c r="N267" s="63"/>
      <c r="O267" s="63"/>
      <c r="P267" s="63"/>
      <c r="Q267" s="74"/>
    </row>
    <row r="268" ht="15.6" spans="1:17">
      <c r="A268" s="23"/>
      <c r="B268" s="147" t="s">
        <v>398</v>
      </c>
      <c r="C268" s="148"/>
      <c r="D268" s="148"/>
      <c r="E268" s="148"/>
      <c r="F268" s="148"/>
      <c r="G268" s="148"/>
      <c r="H268" s="148"/>
      <c r="I268" s="148"/>
      <c r="J268" s="148"/>
      <c r="K268" s="148"/>
      <c r="L268" s="53">
        <f t="shared" si="73"/>
        <v>30000</v>
      </c>
      <c r="M268" s="63"/>
      <c r="N268" s="63"/>
      <c r="O268" s="63"/>
      <c r="P268" s="59">
        <v>30000</v>
      </c>
      <c r="Q268" s="74"/>
    </row>
    <row r="269" ht="15.6" spans="1:17">
      <c r="A269" s="23"/>
      <c r="B269" s="26" t="s">
        <v>396</v>
      </c>
      <c r="C269" s="27"/>
      <c r="D269" s="27"/>
      <c r="E269" s="27"/>
      <c r="F269" s="27"/>
      <c r="G269" s="27"/>
      <c r="H269" s="27"/>
      <c r="I269" s="27"/>
      <c r="J269" s="27"/>
      <c r="K269" s="27"/>
      <c r="L269" s="53">
        <f t="shared" si="73"/>
        <v>0</v>
      </c>
      <c r="M269" s="61">
        <f>SUM(M271)</f>
        <v>0</v>
      </c>
      <c r="N269" s="61">
        <f t="shared" ref="N269:Q269" si="77">SUM(N271)</f>
        <v>0</v>
      </c>
      <c r="O269" s="61">
        <f t="shared" si="77"/>
        <v>0</v>
      </c>
      <c r="P269" s="61">
        <f t="shared" si="77"/>
        <v>0</v>
      </c>
      <c r="Q269" s="61">
        <f t="shared" si="77"/>
        <v>0</v>
      </c>
    </row>
    <row r="270" ht="15.6" spans="1:17">
      <c r="A270" s="23"/>
      <c r="B270" s="18" t="s">
        <v>205</v>
      </c>
      <c r="C270" s="19"/>
      <c r="D270" s="19"/>
      <c r="E270" s="19"/>
      <c r="F270" s="19"/>
      <c r="G270" s="19"/>
      <c r="H270" s="19"/>
      <c r="I270" s="19"/>
      <c r="J270" s="19"/>
      <c r="K270" s="26"/>
      <c r="L270" s="53"/>
      <c r="M270" s="63"/>
      <c r="N270" s="63"/>
      <c r="O270" s="63"/>
      <c r="P270" s="63"/>
      <c r="Q270" s="74"/>
    </row>
    <row r="271" ht="15.6" spans="1:17">
      <c r="A271" s="23"/>
      <c r="B271" s="149"/>
      <c r="C271" s="150"/>
      <c r="D271" s="150"/>
      <c r="E271" s="150"/>
      <c r="F271" s="150"/>
      <c r="G271" s="150"/>
      <c r="H271" s="150"/>
      <c r="I271" s="150"/>
      <c r="J271" s="150"/>
      <c r="K271" s="85"/>
      <c r="L271" s="53">
        <f t="shared" si="73"/>
        <v>0</v>
      </c>
      <c r="M271" s="63"/>
      <c r="N271" s="63"/>
      <c r="O271" s="63"/>
      <c r="P271" s="63"/>
      <c r="Q271" s="74"/>
    </row>
    <row r="272" ht="21.75" customHeight="1" spans="1:17">
      <c r="A272" s="8">
        <v>243</v>
      </c>
      <c r="B272" s="30" t="s">
        <v>399</v>
      </c>
      <c r="C272" s="11" t="s">
        <v>400</v>
      </c>
      <c r="D272" s="12"/>
      <c r="E272" s="12"/>
      <c r="F272" s="12"/>
      <c r="G272" s="12"/>
      <c r="H272" s="12"/>
      <c r="I272" s="12"/>
      <c r="J272" s="12"/>
      <c r="K272" s="54"/>
      <c r="L272" s="53">
        <f t="shared" si="73"/>
        <v>0</v>
      </c>
      <c r="M272" s="61">
        <f>M274+N272</f>
        <v>0</v>
      </c>
      <c r="N272" s="61">
        <f t="shared" ref="N272:Q272" si="78">N274</f>
        <v>0</v>
      </c>
      <c r="O272" s="61">
        <f t="shared" si="78"/>
        <v>0</v>
      </c>
      <c r="P272" s="61">
        <f>P274+Q272</f>
        <v>0</v>
      </c>
      <c r="Q272" s="61">
        <f t="shared" si="78"/>
        <v>0</v>
      </c>
    </row>
    <row r="273" ht="21.75" customHeight="1" spans="1:17">
      <c r="A273" s="8"/>
      <c r="B273" s="16" t="s">
        <v>205</v>
      </c>
      <c r="C273" s="17"/>
      <c r="D273" s="17"/>
      <c r="E273" s="17"/>
      <c r="F273" s="17"/>
      <c r="G273" s="17"/>
      <c r="H273" s="17"/>
      <c r="I273" s="17"/>
      <c r="J273" s="17"/>
      <c r="K273" s="17"/>
      <c r="L273" s="53"/>
      <c r="M273" s="63"/>
      <c r="N273" s="63"/>
      <c r="O273" s="63"/>
      <c r="P273" s="63"/>
      <c r="Q273" s="74"/>
    </row>
    <row r="274" ht="21.75" customHeight="1" spans="1:17">
      <c r="A274" s="8"/>
      <c r="B274" s="28"/>
      <c r="C274" s="29"/>
      <c r="D274" s="29"/>
      <c r="E274" s="29"/>
      <c r="F274" s="29"/>
      <c r="G274" s="29"/>
      <c r="H274" s="29"/>
      <c r="I274" s="29"/>
      <c r="J274" s="29"/>
      <c r="K274" s="54"/>
      <c r="L274" s="53">
        <f t="shared" si="73"/>
        <v>0</v>
      </c>
      <c r="M274" s="63"/>
      <c r="N274" s="63"/>
      <c r="O274" s="63"/>
      <c r="P274" s="63"/>
      <c r="Q274" s="74"/>
    </row>
    <row r="275" ht="23.25" customHeight="1" spans="1:17">
      <c r="A275" s="8">
        <v>244</v>
      </c>
      <c r="B275" s="30" t="s">
        <v>399</v>
      </c>
      <c r="C275" s="11" t="s">
        <v>400</v>
      </c>
      <c r="D275" s="12"/>
      <c r="E275" s="12"/>
      <c r="F275" s="12"/>
      <c r="G275" s="12"/>
      <c r="H275" s="12"/>
      <c r="I275" s="12"/>
      <c r="J275" s="12"/>
      <c r="K275" s="54"/>
      <c r="L275" s="53">
        <f t="shared" si="73"/>
        <v>1240691.38</v>
      </c>
      <c r="M275" s="61">
        <f>M280+M283+M287+M289+M290+N275+M293</f>
        <v>173174.56</v>
      </c>
      <c r="N275" s="61">
        <f>N280+N283+N287+N289+N290+N293</f>
        <v>0</v>
      </c>
      <c r="O275" s="61">
        <f>O280+O283+O287+O289+O290+O293</f>
        <v>0</v>
      </c>
      <c r="P275" s="61">
        <f>P280+P283+P287+P289+P290+P293</f>
        <v>1067516.82</v>
      </c>
      <c r="Q275" s="61">
        <f>Q280+Q283+Q287+Q289+Q290+Q293</f>
        <v>677516.82</v>
      </c>
    </row>
    <row r="276" ht="15.6" hidden="1" spans="1:17">
      <c r="A276" s="23"/>
      <c r="B276" s="147"/>
      <c r="C276" s="148"/>
      <c r="D276" s="148"/>
      <c r="E276" s="148"/>
      <c r="F276" s="148"/>
      <c r="G276" s="148"/>
      <c r="H276" s="148"/>
      <c r="I276" s="148"/>
      <c r="J276" s="148"/>
      <c r="K276" s="148"/>
      <c r="L276" s="53">
        <f t="shared" si="73"/>
        <v>0</v>
      </c>
      <c r="M276" s="61"/>
      <c r="N276" s="61"/>
      <c r="O276" s="61"/>
      <c r="P276" s="61"/>
      <c r="Q276" s="146"/>
    </row>
    <row r="277" ht="15.6" hidden="1" spans="1:17">
      <c r="A277" s="23"/>
      <c r="B277" s="147"/>
      <c r="C277" s="148"/>
      <c r="D277" s="148"/>
      <c r="E277" s="148"/>
      <c r="F277" s="148"/>
      <c r="G277" s="148"/>
      <c r="H277" s="148"/>
      <c r="I277" s="148"/>
      <c r="J277" s="148"/>
      <c r="K277" s="148"/>
      <c r="L277" s="53">
        <f t="shared" si="73"/>
        <v>0</v>
      </c>
      <c r="M277" s="61"/>
      <c r="N277" s="61"/>
      <c r="O277" s="61"/>
      <c r="P277" s="61"/>
      <c r="Q277" s="146"/>
    </row>
    <row r="278" ht="15.6" hidden="1" spans="1:17">
      <c r="A278" s="23"/>
      <c r="B278" s="147"/>
      <c r="C278" s="148"/>
      <c r="D278" s="148"/>
      <c r="E278" s="148"/>
      <c r="F278" s="148"/>
      <c r="G278" s="148"/>
      <c r="H278" s="148"/>
      <c r="I278" s="148"/>
      <c r="J278" s="148"/>
      <c r="K278" s="148"/>
      <c r="L278" s="53">
        <f t="shared" si="73"/>
        <v>0</v>
      </c>
      <c r="M278" s="61"/>
      <c r="N278" s="61"/>
      <c r="O278" s="61"/>
      <c r="P278" s="61"/>
      <c r="Q278" s="146"/>
    </row>
    <row r="279" ht="15.6" hidden="1" spans="1:17">
      <c r="A279" s="23"/>
      <c r="B279" s="147"/>
      <c r="C279" s="148"/>
      <c r="D279" s="148"/>
      <c r="E279" s="148"/>
      <c r="F279" s="148"/>
      <c r="G279" s="148"/>
      <c r="H279" s="148"/>
      <c r="I279" s="148"/>
      <c r="J279" s="148"/>
      <c r="K279" s="148"/>
      <c r="L279" s="53">
        <f t="shared" si="73"/>
        <v>0</v>
      </c>
      <c r="M279" s="61"/>
      <c r="N279" s="61"/>
      <c r="O279" s="61"/>
      <c r="P279" s="61"/>
      <c r="Q279" s="146"/>
    </row>
    <row r="280" ht="15.6" spans="1:17">
      <c r="A280" s="23"/>
      <c r="B280" s="26" t="s">
        <v>401</v>
      </c>
      <c r="C280" s="27"/>
      <c r="D280" s="27"/>
      <c r="E280" s="27"/>
      <c r="F280" s="27"/>
      <c r="G280" s="27"/>
      <c r="H280" s="27"/>
      <c r="I280" s="27"/>
      <c r="J280" s="27"/>
      <c r="K280" s="27"/>
      <c r="L280" s="53">
        <f t="shared" si="73"/>
        <v>1240691.38</v>
      </c>
      <c r="M280" s="61">
        <f>SUM(M282)</f>
        <v>173174.56</v>
      </c>
      <c r="N280" s="61">
        <f t="shared" ref="N280:Q280" si="79">SUM(N282)</f>
        <v>0</v>
      </c>
      <c r="O280" s="61">
        <f t="shared" si="79"/>
        <v>0</v>
      </c>
      <c r="P280" s="61">
        <f t="shared" si="79"/>
        <v>1067516.82</v>
      </c>
      <c r="Q280" s="61">
        <f t="shared" si="79"/>
        <v>677516.82</v>
      </c>
    </row>
    <row r="281" ht="15.6" spans="1:17">
      <c r="A281" s="23"/>
      <c r="B281" s="26" t="s">
        <v>205</v>
      </c>
      <c r="C281" s="27"/>
      <c r="D281" s="27"/>
      <c r="E281" s="27"/>
      <c r="F281" s="27"/>
      <c r="G281" s="27"/>
      <c r="H281" s="27"/>
      <c r="I281" s="27"/>
      <c r="J281" s="27"/>
      <c r="K281" s="27"/>
      <c r="L281" s="53">
        <f t="shared" si="73"/>
        <v>0</v>
      </c>
      <c r="M281" s="63"/>
      <c r="N281" s="63"/>
      <c r="O281" s="63"/>
      <c r="P281" s="63"/>
      <c r="Q281" s="74"/>
    </row>
    <row r="282" ht="15.6" spans="1:17">
      <c r="A282" s="23"/>
      <c r="B282" s="20"/>
      <c r="C282" s="21"/>
      <c r="D282" s="21"/>
      <c r="E282" s="21"/>
      <c r="F282" s="21"/>
      <c r="G282" s="21"/>
      <c r="H282" s="21"/>
      <c r="I282" s="21"/>
      <c r="J282" s="21"/>
      <c r="K282" s="60"/>
      <c r="L282" s="53">
        <f t="shared" si="73"/>
        <v>1240691.38</v>
      </c>
      <c r="M282" s="59">
        <v>173174.56</v>
      </c>
      <c r="N282" s="59"/>
      <c r="O282" s="59"/>
      <c r="P282" s="63">
        <f>390000+Q282</f>
        <v>1067516.82</v>
      </c>
      <c r="Q282" s="75">
        <v>677516.82</v>
      </c>
    </row>
    <row r="283" ht="15.6" spans="1:17">
      <c r="A283" s="23"/>
      <c r="B283" s="26" t="s">
        <v>402</v>
      </c>
      <c r="C283" s="27"/>
      <c r="D283" s="27"/>
      <c r="E283" s="27"/>
      <c r="F283" s="27"/>
      <c r="G283" s="27"/>
      <c r="H283" s="27"/>
      <c r="I283" s="27"/>
      <c r="J283" s="27"/>
      <c r="K283" s="27"/>
      <c r="L283" s="53">
        <f t="shared" si="73"/>
        <v>0</v>
      </c>
      <c r="M283" s="61">
        <f>SUM(M286)</f>
        <v>0</v>
      </c>
      <c r="N283" s="61">
        <f t="shared" ref="N283:Q283" si="80">SUM(N286)</f>
        <v>0</v>
      </c>
      <c r="O283" s="61">
        <f t="shared" si="80"/>
        <v>0</v>
      </c>
      <c r="P283" s="61">
        <f t="shared" si="80"/>
        <v>0</v>
      </c>
      <c r="Q283" s="61">
        <f t="shared" si="80"/>
        <v>0</v>
      </c>
    </row>
    <row r="284" ht="15.6" hidden="1" spans="1:17">
      <c r="A284" s="23"/>
      <c r="B284" s="26"/>
      <c r="C284" s="27"/>
      <c r="D284" s="27"/>
      <c r="E284" s="27"/>
      <c r="F284" s="27"/>
      <c r="G284" s="27"/>
      <c r="H284" s="27"/>
      <c r="I284" s="27"/>
      <c r="J284" s="27"/>
      <c r="K284" s="27"/>
      <c r="L284" s="53">
        <f t="shared" si="73"/>
        <v>0</v>
      </c>
      <c r="M284" s="63"/>
      <c r="N284" s="63"/>
      <c r="O284" s="63"/>
      <c r="P284" s="63"/>
      <c r="Q284" s="74"/>
    </row>
    <row r="285" ht="15.6" spans="1:17">
      <c r="A285" s="23"/>
      <c r="B285" s="26" t="s">
        <v>205</v>
      </c>
      <c r="C285" s="27"/>
      <c r="D285" s="27"/>
      <c r="E285" s="27"/>
      <c r="F285" s="27"/>
      <c r="G285" s="27"/>
      <c r="H285" s="27"/>
      <c r="I285" s="27"/>
      <c r="J285" s="27"/>
      <c r="K285" s="27"/>
      <c r="L285" s="53">
        <f t="shared" si="73"/>
        <v>0</v>
      </c>
      <c r="M285" s="63"/>
      <c r="N285" s="63"/>
      <c r="O285" s="63"/>
      <c r="P285" s="63"/>
      <c r="Q285" s="74"/>
    </row>
    <row r="286" ht="15.6" spans="1:17">
      <c r="A286" s="23"/>
      <c r="B286" s="20"/>
      <c r="C286" s="21"/>
      <c r="D286" s="21"/>
      <c r="E286" s="21"/>
      <c r="F286" s="21"/>
      <c r="G286" s="21"/>
      <c r="H286" s="21"/>
      <c r="I286" s="21"/>
      <c r="J286" s="21"/>
      <c r="K286" s="60"/>
      <c r="L286" s="53">
        <f t="shared" si="73"/>
        <v>0</v>
      </c>
      <c r="M286" s="63">
        <v>0</v>
      </c>
      <c r="N286" s="63"/>
      <c r="O286" s="63"/>
      <c r="P286" s="63"/>
      <c r="Q286" s="74">
        <v>0</v>
      </c>
    </row>
    <row r="287" ht="15.6" spans="1:17">
      <c r="A287" s="23"/>
      <c r="B287" s="26" t="s">
        <v>403</v>
      </c>
      <c r="C287" s="27"/>
      <c r="D287" s="27"/>
      <c r="E287" s="27"/>
      <c r="F287" s="27"/>
      <c r="G287" s="27"/>
      <c r="H287" s="27"/>
      <c r="I287" s="27"/>
      <c r="J287" s="27"/>
      <c r="K287" s="27"/>
      <c r="L287" s="53">
        <f t="shared" si="73"/>
        <v>0</v>
      </c>
      <c r="M287" s="61">
        <f>SUM(M288)</f>
        <v>0</v>
      </c>
      <c r="N287" s="61">
        <f t="shared" ref="N287:Q287" si="81">SUM(N288)</f>
        <v>0</v>
      </c>
      <c r="O287" s="61">
        <f t="shared" si="81"/>
        <v>0</v>
      </c>
      <c r="P287" s="61">
        <f t="shared" si="81"/>
        <v>0</v>
      </c>
      <c r="Q287" s="61">
        <f t="shared" si="81"/>
        <v>0</v>
      </c>
    </row>
    <row r="288" ht="16.5" customHeight="1" spans="1:17">
      <c r="A288" s="23"/>
      <c r="B288" s="20"/>
      <c r="C288" s="21"/>
      <c r="D288" s="21"/>
      <c r="E288" s="21"/>
      <c r="F288" s="21"/>
      <c r="G288" s="21"/>
      <c r="H288" s="21"/>
      <c r="I288" s="21"/>
      <c r="J288" s="21"/>
      <c r="K288" s="60"/>
      <c r="L288" s="53">
        <f t="shared" si="73"/>
        <v>0</v>
      </c>
      <c r="M288" s="63"/>
      <c r="N288" s="63"/>
      <c r="O288" s="63"/>
      <c r="P288" s="63"/>
      <c r="Q288" s="74"/>
    </row>
    <row r="289" ht="78" customHeight="1" spans="1:17">
      <c r="A289" s="23"/>
      <c r="B289" s="18" t="s">
        <v>404</v>
      </c>
      <c r="C289" s="19"/>
      <c r="D289" s="19"/>
      <c r="E289" s="19"/>
      <c r="F289" s="19"/>
      <c r="G289" s="19"/>
      <c r="H289" s="19"/>
      <c r="I289" s="19"/>
      <c r="J289" s="19"/>
      <c r="K289" s="26"/>
      <c r="L289" s="53">
        <f t="shared" si="73"/>
        <v>0</v>
      </c>
      <c r="M289" s="63"/>
      <c r="N289" s="63"/>
      <c r="O289" s="63"/>
      <c r="P289" s="63"/>
      <c r="Q289" s="74"/>
    </row>
    <row r="290" ht="20.25" customHeight="1" spans="1:17">
      <c r="A290" s="23"/>
      <c r="B290" s="26" t="s">
        <v>405</v>
      </c>
      <c r="C290" s="27"/>
      <c r="D290" s="27"/>
      <c r="E290" s="27"/>
      <c r="F290" s="27"/>
      <c r="G290" s="27"/>
      <c r="H290" s="27"/>
      <c r="I290" s="27"/>
      <c r="J290" s="27"/>
      <c r="K290" s="27"/>
      <c r="L290" s="53">
        <f t="shared" si="73"/>
        <v>0</v>
      </c>
      <c r="M290" s="61">
        <f>SUM(M292)</f>
        <v>0</v>
      </c>
      <c r="N290" s="61">
        <f t="shared" ref="N290:Q290" si="82">SUM(N292)</f>
        <v>0</v>
      </c>
      <c r="O290" s="61">
        <f t="shared" si="82"/>
        <v>0</v>
      </c>
      <c r="P290" s="61">
        <f t="shared" si="82"/>
        <v>0</v>
      </c>
      <c r="Q290" s="61">
        <f t="shared" si="82"/>
        <v>0</v>
      </c>
    </row>
    <row r="291" ht="23.25" customHeight="1" spans="1:17">
      <c r="A291" s="23"/>
      <c r="B291" s="18" t="s">
        <v>205</v>
      </c>
      <c r="C291" s="19"/>
      <c r="D291" s="19"/>
      <c r="E291" s="19"/>
      <c r="F291" s="19"/>
      <c r="G291" s="19"/>
      <c r="H291" s="19"/>
      <c r="I291" s="19"/>
      <c r="J291" s="19"/>
      <c r="K291" s="26"/>
      <c r="L291" s="53"/>
      <c r="M291" s="63"/>
      <c r="N291" s="63"/>
      <c r="O291" s="63"/>
      <c r="P291" s="63"/>
      <c r="Q291" s="74"/>
    </row>
    <row r="292" ht="15.75" customHeight="1" spans="1:17">
      <c r="A292" s="23"/>
      <c r="B292" s="20"/>
      <c r="C292" s="21"/>
      <c r="D292" s="21"/>
      <c r="E292" s="21"/>
      <c r="F292" s="21"/>
      <c r="G292" s="21"/>
      <c r="H292" s="21"/>
      <c r="I292" s="21"/>
      <c r="J292" s="21"/>
      <c r="K292" s="60"/>
      <c r="L292" s="53">
        <f t="shared" si="73"/>
        <v>0</v>
      </c>
      <c r="M292" s="63"/>
      <c r="N292" s="63"/>
      <c r="O292" s="63"/>
      <c r="P292" s="63"/>
      <c r="Q292" s="74"/>
    </row>
    <row r="293" ht="15.75" customHeight="1" spans="1:17">
      <c r="A293" s="23"/>
      <c r="B293" s="115" t="s">
        <v>406</v>
      </c>
      <c r="C293" s="115"/>
      <c r="D293" s="115"/>
      <c r="E293" s="115"/>
      <c r="F293" s="115"/>
      <c r="G293" s="115"/>
      <c r="H293" s="115"/>
      <c r="I293" s="115"/>
      <c r="J293" s="115"/>
      <c r="K293" s="115"/>
      <c r="L293" s="53">
        <f t="shared" si="73"/>
        <v>0</v>
      </c>
      <c r="M293" s="61">
        <f>SUM(M294)</f>
        <v>0</v>
      </c>
      <c r="N293" s="61">
        <f t="shared" ref="N293:Q293" si="83">SUM(N294)</f>
        <v>0</v>
      </c>
      <c r="O293" s="61">
        <f t="shared" si="83"/>
        <v>0</v>
      </c>
      <c r="P293" s="61">
        <f t="shared" si="83"/>
        <v>0</v>
      </c>
      <c r="Q293" s="61">
        <f t="shared" si="83"/>
        <v>0</v>
      </c>
    </row>
    <row r="294" ht="15.6" spans="1:17">
      <c r="A294" s="23"/>
      <c r="B294" s="42"/>
      <c r="C294" s="76"/>
      <c r="D294" s="76"/>
      <c r="E294" s="76"/>
      <c r="F294" s="76"/>
      <c r="G294" s="76"/>
      <c r="H294" s="76"/>
      <c r="I294" s="76"/>
      <c r="J294" s="76"/>
      <c r="K294" s="76"/>
      <c r="L294" s="53">
        <f t="shared" si="73"/>
        <v>0</v>
      </c>
      <c r="M294" s="63"/>
      <c r="N294" s="63"/>
      <c r="O294" s="63"/>
      <c r="P294" s="63"/>
      <c r="Q294" s="74"/>
    </row>
    <row r="295" ht="32.25" customHeight="1" spans="1:17">
      <c r="A295" s="8">
        <v>244</v>
      </c>
      <c r="B295" s="30">
        <v>347</v>
      </c>
      <c r="C295" s="11" t="s">
        <v>407</v>
      </c>
      <c r="D295" s="12"/>
      <c r="E295" s="12"/>
      <c r="F295" s="12"/>
      <c r="G295" s="12"/>
      <c r="H295" s="12"/>
      <c r="I295" s="12"/>
      <c r="J295" s="12"/>
      <c r="K295" s="54"/>
      <c r="L295" s="53">
        <f t="shared" si="73"/>
        <v>0</v>
      </c>
      <c r="M295" s="61">
        <f>M296+M300+M301+M302+M305+N295</f>
        <v>0</v>
      </c>
      <c r="N295" s="61">
        <f>N296+N300+N301+N302+N305</f>
        <v>0</v>
      </c>
      <c r="O295" s="61">
        <f>O296+O300+O301+O302+O305</f>
        <v>0</v>
      </c>
      <c r="P295" s="61">
        <f>P296+P300+P301+P302+P305+Q295</f>
        <v>0</v>
      </c>
      <c r="Q295" s="61">
        <f>Q296+Q300+Q301+Q302+Q305</f>
        <v>0</v>
      </c>
    </row>
    <row r="296" ht="35.25" customHeight="1" spans="1:17">
      <c r="A296" s="23"/>
      <c r="B296" s="114" t="s">
        <v>408</v>
      </c>
      <c r="C296" s="115"/>
      <c r="D296" s="115"/>
      <c r="E296" s="115"/>
      <c r="F296" s="115"/>
      <c r="G296" s="115"/>
      <c r="H296" s="115"/>
      <c r="I296" s="115"/>
      <c r="J296" s="115"/>
      <c r="K296" s="115"/>
      <c r="L296" s="53">
        <f t="shared" si="73"/>
        <v>0</v>
      </c>
      <c r="M296" s="61">
        <f>SUM(M297:M299)</f>
        <v>0</v>
      </c>
      <c r="N296" s="61">
        <f t="shared" ref="N296:Q296" si="84">SUM(N297:N299)</f>
        <v>0</v>
      </c>
      <c r="O296" s="61">
        <f t="shared" si="84"/>
        <v>0</v>
      </c>
      <c r="P296" s="61">
        <f t="shared" si="84"/>
        <v>0</v>
      </c>
      <c r="Q296" s="61">
        <f t="shared" si="84"/>
        <v>0</v>
      </c>
    </row>
    <row r="297" ht="22.5" customHeight="1" spans="1:17">
      <c r="A297" s="23"/>
      <c r="B297" s="83"/>
      <c r="C297" s="84"/>
      <c r="D297" s="84"/>
      <c r="E297" s="84"/>
      <c r="F297" s="84"/>
      <c r="G297" s="84"/>
      <c r="H297" s="84"/>
      <c r="I297" s="84"/>
      <c r="J297" s="84"/>
      <c r="K297" s="84"/>
      <c r="L297" s="53">
        <f t="shared" si="73"/>
        <v>0</v>
      </c>
      <c r="M297" s="63"/>
      <c r="N297" s="63"/>
      <c r="O297" s="63"/>
      <c r="P297" s="63"/>
      <c r="Q297" s="74"/>
    </row>
    <row r="298" ht="40.5" customHeight="1" spans="1:17">
      <c r="A298" s="23"/>
      <c r="B298" s="83" t="s">
        <v>409</v>
      </c>
      <c r="C298" s="84"/>
      <c r="D298" s="84"/>
      <c r="E298" s="84"/>
      <c r="F298" s="84"/>
      <c r="G298" s="84"/>
      <c r="H298" s="84"/>
      <c r="I298" s="84"/>
      <c r="J298" s="84"/>
      <c r="K298" s="84"/>
      <c r="L298" s="53">
        <f t="shared" si="73"/>
        <v>0</v>
      </c>
      <c r="M298" s="63"/>
      <c r="N298" s="63"/>
      <c r="O298" s="63"/>
      <c r="P298" s="63"/>
      <c r="Q298" s="74"/>
    </row>
    <row r="299" ht="18.75" customHeight="1" spans="1:17">
      <c r="A299" s="23"/>
      <c r="B299" s="151" t="s">
        <v>410</v>
      </c>
      <c r="C299" s="152"/>
      <c r="D299" s="152"/>
      <c r="E299" s="152"/>
      <c r="F299" s="152"/>
      <c r="G299" s="152"/>
      <c r="H299" s="152"/>
      <c r="I299" s="152"/>
      <c r="J299" s="152"/>
      <c r="K299" s="155"/>
      <c r="L299" s="53">
        <f t="shared" si="73"/>
        <v>0</v>
      </c>
      <c r="M299" s="63"/>
      <c r="N299" s="63"/>
      <c r="O299" s="63"/>
      <c r="P299" s="63"/>
      <c r="Q299" s="74"/>
    </row>
    <row r="300" ht="22.5" customHeight="1" spans="1:17">
      <c r="A300" s="23"/>
      <c r="B300" s="118" t="s">
        <v>411</v>
      </c>
      <c r="C300" s="153"/>
      <c r="D300" s="153"/>
      <c r="E300" s="153"/>
      <c r="F300" s="153"/>
      <c r="G300" s="153"/>
      <c r="H300" s="153"/>
      <c r="I300" s="153"/>
      <c r="J300" s="153"/>
      <c r="K300" s="156"/>
      <c r="L300" s="53">
        <f t="shared" si="73"/>
        <v>0</v>
      </c>
      <c r="M300" s="63"/>
      <c r="N300" s="63"/>
      <c r="O300" s="63"/>
      <c r="P300" s="63"/>
      <c r="Q300" s="74"/>
    </row>
    <row r="301" ht="15.6" spans="1:17">
      <c r="A301" s="23"/>
      <c r="B301" s="118" t="s">
        <v>412</v>
      </c>
      <c r="C301" s="119"/>
      <c r="D301" s="119"/>
      <c r="E301" s="119"/>
      <c r="F301" s="119"/>
      <c r="G301" s="119"/>
      <c r="H301" s="119"/>
      <c r="I301" s="119"/>
      <c r="J301" s="119"/>
      <c r="K301" s="114"/>
      <c r="L301" s="53">
        <f t="shared" si="73"/>
        <v>0</v>
      </c>
      <c r="M301" s="63"/>
      <c r="N301" s="63"/>
      <c r="O301" s="63"/>
      <c r="P301" s="63"/>
      <c r="Q301" s="74"/>
    </row>
    <row r="302" ht="15.6" spans="1:17">
      <c r="A302" s="23"/>
      <c r="B302" s="26" t="s">
        <v>413</v>
      </c>
      <c r="C302" s="27"/>
      <c r="D302" s="27"/>
      <c r="E302" s="27"/>
      <c r="F302" s="27"/>
      <c r="G302" s="27"/>
      <c r="H302" s="27"/>
      <c r="I302" s="27"/>
      <c r="J302" s="27"/>
      <c r="K302" s="27"/>
      <c r="L302" s="53">
        <f t="shared" si="73"/>
        <v>0</v>
      </c>
      <c r="M302" s="61">
        <f>SUM(M304)</f>
        <v>0</v>
      </c>
      <c r="N302" s="61">
        <f t="shared" ref="N302:Q302" si="85">SUM(N304)</f>
        <v>0</v>
      </c>
      <c r="O302" s="61">
        <f t="shared" si="85"/>
        <v>0</v>
      </c>
      <c r="P302" s="61">
        <f t="shared" si="85"/>
        <v>0</v>
      </c>
      <c r="Q302" s="61">
        <f t="shared" si="85"/>
        <v>0</v>
      </c>
    </row>
    <row r="303" ht="15.6" spans="1:17">
      <c r="A303" s="23"/>
      <c r="B303" s="18" t="s">
        <v>205</v>
      </c>
      <c r="C303" s="19"/>
      <c r="D303" s="19"/>
      <c r="E303" s="19"/>
      <c r="F303" s="19"/>
      <c r="G303" s="19"/>
      <c r="H303" s="19"/>
      <c r="I303" s="19"/>
      <c r="J303" s="19"/>
      <c r="K303" s="26"/>
      <c r="L303" s="53"/>
      <c r="M303" s="63"/>
      <c r="N303" s="63"/>
      <c r="O303" s="63"/>
      <c r="P303" s="63"/>
      <c r="Q303" s="74"/>
    </row>
    <row r="304" ht="15.6" spans="1:17">
      <c r="A304" s="23"/>
      <c r="B304" s="116"/>
      <c r="C304" s="117"/>
      <c r="D304" s="117"/>
      <c r="E304" s="117"/>
      <c r="F304" s="117"/>
      <c r="G304" s="117"/>
      <c r="H304" s="117"/>
      <c r="I304" s="117"/>
      <c r="J304" s="117"/>
      <c r="K304" s="132"/>
      <c r="L304" s="53">
        <f t="shared" si="73"/>
        <v>0</v>
      </c>
      <c r="M304" s="63"/>
      <c r="N304" s="63"/>
      <c r="O304" s="63"/>
      <c r="P304" s="63"/>
      <c r="Q304" s="74"/>
    </row>
    <row r="305" ht="21.75" customHeight="1" spans="1:17">
      <c r="A305" s="23"/>
      <c r="B305" s="115" t="s">
        <v>406</v>
      </c>
      <c r="C305" s="115"/>
      <c r="D305" s="115"/>
      <c r="E305" s="115"/>
      <c r="F305" s="115"/>
      <c r="G305" s="115"/>
      <c r="H305" s="115"/>
      <c r="I305" s="115"/>
      <c r="J305" s="115"/>
      <c r="K305" s="115"/>
      <c r="L305" s="53">
        <f t="shared" si="73"/>
        <v>0</v>
      </c>
      <c r="M305" s="61">
        <f>SUM(M306)</f>
        <v>0</v>
      </c>
      <c r="N305" s="61">
        <f t="shared" ref="N305:Q305" si="86">SUM(N306)</f>
        <v>0</v>
      </c>
      <c r="O305" s="61">
        <f t="shared" si="86"/>
        <v>0</v>
      </c>
      <c r="P305" s="61">
        <f t="shared" si="86"/>
        <v>0</v>
      </c>
      <c r="Q305" s="61">
        <f t="shared" si="86"/>
        <v>0</v>
      </c>
    </row>
    <row r="306" ht="15.6" spans="1:17">
      <c r="A306" s="23"/>
      <c r="B306" s="84"/>
      <c r="C306" s="84"/>
      <c r="D306" s="84"/>
      <c r="E306" s="84"/>
      <c r="F306" s="84"/>
      <c r="G306" s="84"/>
      <c r="H306" s="84"/>
      <c r="I306" s="84"/>
      <c r="J306" s="84"/>
      <c r="K306" s="84"/>
      <c r="L306" s="53">
        <f t="shared" si="73"/>
        <v>0</v>
      </c>
      <c r="M306" s="63"/>
      <c r="N306" s="63"/>
      <c r="O306" s="63"/>
      <c r="P306" s="63"/>
      <c r="Q306" s="74"/>
    </row>
    <row r="307" ht="20.25" customHeight="1" spans="1:17">
      <c r="A307" s="77"/>
      <c r="B307" s="30" t="s">
        <v>414</v>
      </c>
      <c r="C307" s="11" t="s">
        <v>415</v>
      </c>
      <c r="D307" s="12"/>
      <c r="E307" s="12"/>
      <c r="F307" s="12"/>
      <c r="G307" s="12"/>
      <c r="H307" s="12"/>
      <c r="I307" s="12"/>
      <c r="J307" s="12"/>
      <c r="K307" s="54"/>
      <c r="L307" s="53">
        <f t="shared" si="73"/>
        <v>0</v>
      </c>
      <c r="M307" s="157">
        <f>M308+M311+M314+M317</f>
        <v>0</v>
      </c>
      <c r="N307" s="157">
        <f>N308+N311+N314+N317</f>
        <v>0</v>
      </c>
      <c r="O307" s="157">
        <f>O308+O311+O314+O317</f>
        <v>0</v>
      </c>
      <c r="P307" s="157">
        <f>P308+P311+P314+P317</f>
        <v>0</v>
      </c>
      <c r="Q307" s="157">
        <f>Q308+Q311+Q314+Q317</f>
        <v>0</v>
      </c>
    </row>
    <row r="308" ht="45" customHeight="1" spans="1:17">
      <c r="A308" s="8">
        <v>243</v>
      </c>
      <c r="B308" s="30" t="s">
        <v>416</v>
      </c>
      <c r="C308" s="11" t="s">
        <v>417</v>
      </c>
      <c r="D308" s="12"/>
      <c r="E308" s="12"/>
      <c r="F308" s="12"/>
      <c r="G308" s="12"/>
      <c r="H308" s="12"/>
      <c r="I308" s="12"/>
      <c r="J308" s="12"/>
      <c r="K308" s="54"/>
      <c r="L308" s="53">
        <f t="shared" si="73"/>
        <v>0</v>
      </c>
      <c r="M308" s="157">
        <f>SUM(M310)+N308</f>
        <v>0</v>
      </c>
      <c r="N308" s="157">
        <f t="shared" ref="N308:Q308" si="87">SUM(N310)</f>
        <v>0</v>
      </c>
      <c r="O308" s="157">
        <f t="shared" si="87"/>
        <v>0</v>
      </c>
      <c r="P308" s="157">
        <f>SUM(P310)+Q308</f>
        <v>0</v>
      </c>
      <c r="Q308" s="157">
        <f t="shared" si="87"/>
        <v>0</v>
      </c>
    </row>
    <row r="309" ht="19.5" customHeight="1" spans="1:17">
      <c r="A309" s="8"/>
      <c r="B309" s="16" t="s">
        <v>205</v>
      </c>
      <c r="C309" s="17"/>
      <c r="D309" s="17"/>
      <c r="E309" s="17"/>
      <c r="F309" s="17"/>
      <c r="G309" s="17"/>
      <c r="H309" s="17"/>
      <c r="I309" s="17"/>
      <c r="J309" s="17"/>
      <c r="K309" s="17"/>
      <c r="L309" s="53"/>
      <c r="M309" s="158"/>
      <c r="N309" s="158"/>
      <c r="O309" s="158"/>
      <c r="P309" s="158"/>
      <c r="Q309" s="159"/>
    </row>
    <row r="310" ht="19.5" customHeight="1" spans="1:17">
      <c r="A310" s="8"/>
      <c r="B310" s="36"/>
      <c r="C310" s="37"/>
      <c r="D310" s="37"/>
      <c r="E310" s="37"/>
      <c r="F310" s="37"/>
      <c r="G310" s="37"/>
      <c r="H310" s="37"/>
      <c r="I310" s="37"/>
      <c r="J310" s="37"/>
      <c r="K310" s="16"/>
      <c r="L310" s="53">
        <f t="shared" si="73"/>
        <v>0</v>
      </c>
      <c r="M310" s="158"/>
      <c r="N310" s="158"/>
      <c r="O310" s="158"/>
      <c r="P310" s="158"/>
      <c r="Q310" s="159"/>
    </row>
    <row r="311" ht="47.25" customHeight="1" spans="1:17">
      <c r="A311" s="8">
        <v>244</v>
      </c>
      <c r="B311" s="30" t="s">
        <v>416</v>
      </c>
      <c r="C311" s="11" t="s">
        <v>417</v>
      </c>
      <c r="D311" s="12"/>
      <c r="E311" s="12"/>
      <c r="F311" s="12"/>
      <c r="G311" s="12"/>
      <c r="H311" s="12"/>
      <c r="I311" s="12"/>
      <c r="J311" s="12"/>
      <c r="K311" s="54"/>
      <c r="L311" s="53">
        <f t="shared" si="73"/>
        <v>0</v>
      </c>
      <c r="M311" s="157">
        <f>SUM(M312:M313)+N311</f>
        <v>0</v>
      </c>
      <c r="N311" s="157">
        <f t="shared" ref="N311:Q311" si="88">SUM(N312:N313)</f>
        <v>0</v>
      </c>
      <c r="O311" s="157">
        <f t="shared" si="88"/>
        <v>0</v>
      </c>
      <c r="P311" s="157">
        <f>SUM(P312:P313)+Q311</f>
        <v>0</v>
      </c>
      <c r="Q311" s="157">
        <f t="shared" si="88"/>
        <v>0</v>
      </c>
    </row>
    <row r="312" ht="29.25" customHeight="1" spans="1:17">
      <c r="A312" s="8"/>
      <c r="B312" s="18" t="s">
        <v>418</v>
      </c>
      <c r="C312" s="19"/>
      <c r="D312" s="19"/>
      <c r="E312" s="19"/>
      <c r="F312" s="19"/>
      <c r="G312" s="19"/>
      <c r="H312" s="19"/>
      <c r="I312" s="19"/>
      <c r="J312" s="19"/>
      <c r="K312" s="26"/>
      <c r="L312" s="53">
        <f t="shared" si="73"/>
        <v>0</v>
      </c>
      <c r="M312" s="158"/>
      <c r="N312" s="158"/>
      <c r="O312" s="158"/>
      <c r="P312" s="158"/>
      <c r="Q312" s="159"/>
    </row>
    <row r="313" ht="33" customHeight="1" spans="1:17">
      <c r="A313" s="8"/>
      <c r="B313" s="18" t="s">
        <v>419</v>
      </c>
      <c r="C313" s="19"/>
      <c r="D313" s="19"/>
      <c r="E313" s="19"/>
      <c r="F313" s="19"/>
      <c r="G313" s="19"/>
      <c r="H313" s="19"/>
      <c r="I313" s="19"/>
      <c r="J313" s="19"/>
      <c r="K313" s="26"/>
      <c r="L313" s="53">
        <f t="shared" si="73"/>
        <v>0</v>
      </c>
      <c r="M313" s="158"/>
      <c r="N313" s="158"/>
      <c r="O313" s="158"/>
      <c r="P313" s="158"/>
      <c r="Q313" s="159"/>
    </row>
    <row r="314" ht="46.5" customHeight="1" spans="1:17">
      <c r="A314" s="8">
        <v>243</v>
      </c>
      <c r="B314" s="30" t="s">
        <v>420</v>
      </c>
      <c r="C314" s="11" t="s">
        <v>421</v>
      </c>
      <c r="D314" s="41"/>
      <c r="E314" s="41"/>
      <c r="F314" s="41"/>
      <c r="G314" s="41"/>
      <c r="H314" s="41"/>
      <c r="I314" s="41"/>
      <c r="J314" s="41"/>
      <c r="K314" s="67"/>
      <c r="L314" s="53">
        <f t="shared" si="73"/>
        <v>0</v>
      </c>
      <c r="M314" s="157">
        <f>SUM(M316)+N314</f>
        <v>0</v>
      </c>
      <c r="N314" s="157">
        <f t="shared" ref="N314:Q314" si="89">SUM(N316)</f>
        <v>0</v>
      </c>
      <c r="O314" s="157">
        <f t="shared" si="89"/>
        <v>0</v>
      </c>
      <c r="P314" s="157">
        <f>SUM(P316)+Q314</f>
        <v>0</v>
      </c>
      <c r="Q314" s="157">
        <f t="shared" si="89"/>
        <v>0</v>
      </c>
    </row>
    <row r="315" ht="18.75" customHeight="1" spans="1:17">
      <c r="A315" s="8"/>
      <c r="B315" s="16" t="s">
        <v>205</v>
      </c>
      <c r="C315" s="17"/>
      <c r="D315" s="17"/>
      <c r="E315" s="17"/>
      <c r="F315" s="17"/>
      <c r="G315" s="17"/>
      <c r="H315" s="17"/>
      <c r="I315" s="17"/>
      <c r="J315" s="17"/>
      <c r="K315" s="17"/>
      <c r="L315" s="53"/>
      <c r="M315" s="158"/>
      <c r="N315" s="158"/>
      <c r="O315" s="158"/>
      <c r="P315" s="158"/>
      <c r="Q315" s="159"/>
    </row>
    <row r="316" ht="18.75" customHeight="1" spans="1:17">
      <c r="A316" s="8"/>
      <c r="B316" s="28"/>
      <c r="C316" s="29"/>
      <c r="D316" s="29"/>
      <c r="E316" s="29"/>
      <c r="F316" s="29"/>
      <c r="G316" s="29"/>
      <c r="H316" s="29"/>
      <c r="I316" s="29"/>
      <c r="J316" s="29"/>
      <c r="K316" s="22"/>
      <c r="L316" s="53">
        <f t="shared" si="73"/>
        <v>0</v>
      </c>
      <c r="M316" s="158"/>
      <c r="N316" s="158"/>
      <c r="O316" s="158"/>
      <c r="P316" s="158"/>
      <c r="Q316" s="159"/>
    </row>
    <row r="317" ht="48.75" customHeight="1" spans="1:17">
      <c r="A317" s="8">
        <v>244</v>
      </c>
      <c r="B317" s="30" t="s">
        <v>420</v>
      </c>
      <c r="C317" s="11" t="s">
        <v>421</v>
      </c>
      <c r="D317" s="41"/>
      <c r="E317" s="41"/>
      <c r="F317" s="41"/>
      <c r="G317" s="41"/>
      <c r="H317" s="41"/>
      <c r="I317" s="41"/>
      <c r="J317" s="41"/>
      <c r="K317" s="67"/>
      <c r="L317" s="53">
        <f t="shared" si="73"/>
        <v>0</v>
      </c>
      <c r="M317" s="157">
        <f>SUM(M318:M319)+N317</f>
        <v>0</v>
      </c>
      <c r="N317" s="157">
        <f t="shared" ref="N317" si="90">SUM(N318:N319)</f>
        <v>0</v>
      </c>
      <c r="O317" s="157">
        <f t="shared" ref="O317" si="91">SUM(O318:O319)</f>
        <v>0</v>
      </c>
      <c r="P317" s="157">
        <f>SUM(P318:P319)+Q317</f>
        <v>0</v>
      </c>
      <c r="Q317" s="157">
        <f t="shared" ref="Q317" si="92">SUM(Q318:Q319)</f>
        <v>0</v>
      </c>
    </row>
    <row r="318" ht="36.75" customHeight="1" spans="1:17">
      <c r="A318" s="154"/>
      <c r="B318" s="18" t="s">
        <v>422</v>
      </c>
      <c r="C318" s="19"/>
      <c r="D318" s="19"/>
      <c r="E318" s="19"/>
      <c r="F318" s="19"/>
      <c r="G318" s="19"/>
      <c r="H318" s="19"/>
      <c r="I318" s="19"/>
      <c r="J318" s="19"/>
      <c r="K318" s="26"/>
      <c r="L318" s="53">
        <f t="shared" ref="L318:L320" si="93">M318+O318+P318</f>
        <v>0</v>
      </c>
      <c r="M318" s="158"/>
      <c r="N318" s="158"/>
      <c r="O318" s="158"/>
      <c r="P318" s="158"/>
      <c r="Q318" s="159"/>
    </row>
    <row r="319" ht="32.25" customHeight="1" spans="1:17">
      <c r="A319" s="154"/>
      <c r="B319" s="18" t="s">
        <v>423</v>
      </c>
      <c r="C319" s="19"/>
      <c r="D319" s="19"/>
      <c r="E319" s="19"/>
      <c r="F319" s="19"/>
      <c r="G319" s="19"/>
      <c r="H319" s="19"/>
      <c r="I319" s="19"/>
      <c r="J319" s="19"/>
      <c r="K319" s="26"/>
      <c r="L319" s="53">
        <f t="shared" si="93"/>
        <v>0</v>
      </c>
      <c r="M319" s="158"/>
      <c r="N319" s="158"/>
      <c r="O319" s="158"/>
      <c r="P319" s="158"/>
      <c r="Q319" s="159"/>
    </row>
    <row r="320" ht="28.5" customHeight="1" spans="1:17">
      <c r="A320" s="8">
        <v>400</v>
      </c>
      <c r="B320" s="11" t="s">
        <v>424</v>
      </c>
      <c r="C320" s="12"/>
      <c r="D320" s="12"/>
      <c r="E320" s="12"/>
      <c r="F320" s="12"/>
      <c r="G320" s="12"/>
      <c r="H320" s="12"/>
      <c r="I320" s="12"/>
      <c r="J320" s="12"/>
      <c r="K320" s="54"/>
      <c r="L320" s="53">
        <f t="shared" si="93"/>
        <v>0</v>
      </c>
      <c r="M320" s="61">
        <f>M321+M325</f>
        <v>0</v>
      </c>
      <c r="N320" s="61">
        <f t="shared" ref="N320:Q320" si="94">N321+N325</f>
        <v>0</v>
      </c>
      <c r="O320" s="61">
        <f t="shared" si="94"/>
        <v>0</v>
      </c>
      <c r="P320" s="61">
        <f t="shared" si="94"/>
        <v>0</v>
      </c>
      <c r="Q320" s="61">
        <f t="shared" si="94"/>
        <v>0</v>
      </c>
    </row>
    <row r="321" ht="28.5" customHeight="1" spans="1:17">
      <c r="A321" s="8">
        <v>406</v>
      </c>
      <c r="B321" s="11" t="s">
        <v>425</v>
      </c>
      <c r="C321" s="12"/>
      <c r="D321" s="12"/>
      <c r="E321" s="12"/>
      <c r="F321" s="12"/>
      <c r="G321" s="12"/>
      <c r="H321" s="12"/>
      <c r="I321" s="12"/>
      <c r="J321" s="12"/>
      <c r="K321" s="54"/>
      <c r="L321" s="53">
        <f t="shared" ref="L321:L328" si="95">M321+O321+P321</f>
        <v>0</v>
      </c>
      <c r="M321" s="61">
        <f>SUM(M324)+N321</f>
        <v>0</v>
      </c>
      <c r="N321" s="61">
        <f t="shared" ref="N321:Q321" si="96">SUM(N324)</f>
        <v>0</v>
      </c>
      <c r="O321" s="61">
        <f t="shared" si="96"/>
        <v>0</v>
      </c>
      <c r="P321" s="61">
        <f>SUM(P324)+Q321</f>
        <v>0</v>
      </c>
      <c r="Q321" s="61">
        <f t="shared" si="96"/>
        <v>0</v>
      </c>
    </row>
    <row r="322" ht="15.6" spans="1:17">
      <c r="A322" s="8">
        <v>406</v>
      </c>
      <c r="B322" s="28" t="s">
        <v>426</v>
      </c>
      <c r="C322" s="29"/>
      <c r="D322" s="22"/>
      <c r="E322" s="28"/>
      <c r="F322" s="29"/>
      <c r="G322" s="29"/>
      <c r="H322" s="29"/>
      <c r="I322" s="29"/>
      <c r="J322" s="29"/>
      <c r="K322" s="22"/>
      <c r="L322" s="53">
        <f t="shared" si="95"/>
        <v>0</v>
      </c>
      <c r="M322" s="63"/>
      <c r="N322" s="63"/>
      <c r="O322" s="63"/>
      <c r="P322" s="63"/>
      <c r="Q322" s="63"/>
    </row>
    <row r="323" ht="15.6" spans="1:17">
      <c r="A323" s="8"/>
      <c r="B323" s="16" t="s">
        <v>205</v>
      </c>
      <c r="C323" s="17"/>
      <c r="D323" s="17"/>
      <c r="E323" s="17"/>
      <c r="F323" s="17"/>
      <c r="G323" s="17"/>
      <c r="H323" s="17"/>
      <c r="I323" s="17"/>
      <c r="J323" s="17"/>
      <c r="K323" s="17"/>
      <c r="L323" s="53"/>
      <c r="M323" s="63"/>
      <c r="N323" s="63"/>
      <c r="O323" s="63"/>
      <c r="P323" s="63"/>
      <c r="Q323" s="63"/>
    </row>
    <row r="324" ht="15.6" spans="1:17">
      <c r="A324" s="8"/>
      <c r="B324" s="36"/>
      <c r="C324" s="37"/>
      <c r="D324" s="37"/>
      <c r="E324" s="37"/>
      <c r="F324" s="37"/>
      <c r="G324" s="37"/>
      <c r="H324" s="37"/>
      <c r="I324" s="37"/>
      <c r="J324" s="37"/>
      <c r="K324" s="16"/>
      <c r="L324" s="53">
        <f t="shared" si="95"/>
        <v>0</v>
      </c>
      <c r="M324" s="63"/>
      <c r="N324" s="63"/>
      <c r="O324" s="63"/>
      <c r="P324" s="63"/>
      <c r="Q324" s="63"/>
    </row>
    <row r="325" ht="32.25" customHeight="1" spans="1:17">
      <c r="A325" s="8">
        <v>407</v>
      </c>
      <c r="B325" s="11" t="s">
        <v>427</v>
      </c>
      <c r="C325" s="12"/>
      <c r="D325" s="12"/>
      <c r="E325" s="12"/>
      <c r="F325" s="12"/>
      <c r="G325" s="12"/>
      <c r="H325" s="12"/>
      <c r="I325" s="12"/>
      <c r="J325" s="12"/>
      <c r="K325" s="54"/>
      <c r="L325" s="53">
        <f t="shared" si="95"/>
        <v>0</v>
      </c>
      <c r="M325" s="61">
        <f>SUM(M328)+N325</f>
        <v>0</v>
      </c>
      <c r="N325" s="61">
        <f t="shared" ref="N325:Q325" si="97">SUM(N328)</f>
        <v>0</v>
      </c>
      <c r="O325" s="61">
        <f t="shared" si="97"/>
        <v>0</v>
      </c>
      <c r="P325" s="61">
        <f>SUM(P328)+Q325</f>
        <v>0</v>
      </c>
      <c r="Q325" s="61">
        <f t="shared" si="97"/>
        <v>0</v>
      </c>
    </row>
    <row r="326" ht="32.25" customHeight="1" spans="1:17">
      <c r="A326" s="8">
        <v>407</v>
      </c>
      <c r="B326" s="11" t="s">
        <v>428</v>
      </c>
      <c r="C326" s="41"/>
      <c r="D326" s="41"/>
      <c r="E326" s="41"/>
      <c r="F326" s="160"/>
      <c r="G326" s="160"/>
      <c r="H326" s="160"/>
      <c r="I326" s="160"/>
      <c r="J326" s="160"/>
      <c r="K326" s="178"/>
      <c r="L326" s="53">
        <f t="shared" si="95"/>
        <v>0</v>
      </c>
      <c r="M326" s="63"/>
      <c r="N326" s="63"/>
      <c r="O326" s="63"/>
      <c r="P326" s="63"/>
      <c r="Q326" s="63"/>
    </row>
    <row r="327" ht="15.6" spans="1:17">
      <c r="A327" s="8"/>
      <c r="B327" s="16" t="s">
        <v>205</v>
      </c>
      <c r="C327" s="17"/>
      <c r="D327" s="17"/>
      <c r="E327" s="17"/>
      <c r="F327" s="17"/>
      <c r="G327" s="17"/>
      <c r="H327" s="17"/>
      <c r="I327" s="17"/>
      <c r="J327" s="17"/>
      <c r="K327" s="17"/>
      <c r="L327" s="53"/>
      <c r="M327" s="63"/>
      <c r="N327" s="63"/>
      <c r="O327" s="63"/>
      <c r="P327" s="63"/>
      <c r="Q327" s="63"/>
    </row>
    <row r="328" ht="15.6" spans="1:17">
      <c r="A328" s="8"/>
      <c r="B328" s="36"/>
      <c r="C328" s="37"/>
      <c r="D328" s="37"/>
      <c r="E328" s="37"/>
      <c r="F328" s="37"/>
      <c r="G328" s="37"/>
      <c r="H328" s="37"/>
      <c r="I328" s="37"/>
      <c r="J328" s="37"/>
      <c r="K328" s="32"/>
      <c r="L328" s="53">
        <f t="shared" si="95"/>
        <v>0</v>
      </c>
      <c r="M328" s="63"/>
      <c r="N328" s="63"/>
      <c r="O328" s="63"/>
      <c r="P328" s="63"/>
      <c r="Q328" s="63"/>
    </row>
    <row r="329" ht="19.5" customHeight="1" spans="1:17">
      <c r="A329" s="161" t="s">
        <v>199</v>
      </c>
      <c r="B329" s="162"/>
      <c r="C329" s="162"/>
      <c r="D329" s="162"/>
      <c r="E329" s="162"/>
      <c r="F329" s="162"/>
      <c r="G329" s="162"/>
      <c r="H329" s="162"/>
      <c r="I329" s="162"/>
      <c r="J329" s="162"/>
      <c r="K329" s="179"/>
      <c r="L329" s="180">
        <f>L10+L39+L188+L200+L307+L320+L179+L221</f>
        <v>35337445.42</v>
      </c>
      <c r="M329" s="180">
        <f>M10+M39+M188+M200+M307+M320+M179+M221</f>
        <v>28288928.6</v>
      </c>
      <c r="N329" s="180">
        <f>N10+N39+N188+N200+N307+N320+N179+N221</f>
        <v>1364200.17</v>
      </c>
      <c r="O329" s="180">
        <f t="shared" ref="O329:P329" si="98">O10+O39+O188+O200+O307+O320+O179+O221</f>
        <v>0</v>
      </c>
      <c r="P329" s="180">
        <f t="shared" si="98"/>
        <v>7048516.82</v>
      </c>
      <c r="Q329" s="180">
        <f>Q10+Q39+Q188+Q200+Q307+Q35+Q320+Q221</f>
        <v>677516.82</v>
      </c>
    </row>
    <row r="330" ht="46.5" customHeight="1" spans="1:17">
      <c r="A330" s="163" t="s">
        <v>241</v>
      </c>
      <c r="B330" s="164"/>
      <c r="C330" s="164"/>
      <c r="D330" s="164"/>
      <c r="E330" s="164"/>
      <c r="F330" s="164"/>
      <c r="G330" s="165"/>
      <c r="H330" s="165"/>
      <c r="I330" s="165"/>
      <c r="J330" s="165"/>
      <c r="K330" s="165"/>
      <c r="L330" s="181"/>
      <c r="M330" s="181"/>
      <c r="N330" s="181"/>
      <c r="O330" s="165"/>
      <c r="P330" s="181"/>
      <c r="Q330" s="181"/>
    </row>
    <row r="331" ht="24" customHeight="1" spans="1:17">
      <c r="A331" s="166"/>
      <c r="B331" s="166"/>
      <c r="C331" s="166"/>
      <c r="D331" s="166"/>
      <c r="E331" s="166"/>
      <c r="F331" s="166"/>
      <c r="G331" s="166"/>
      <c r="H331" s="166"/>
      <c r="I331" s="166"/>
      <c r="J331" s="173"/>
      <c r="K331" s="173"/>
      <c r="L331" s="43"/>
      <c r="M331" s="43"/>
      <c r="N331" s="43"/>
      <c r="O331" s="43"/>
      <c r="P331" s="43"/>
      <c r="Q331" s="43"/>
    </row>
    <row r="332" ht="16.8" spans="1:17">
      <c r="A332" s="167" t="s">
        <v>242</v>
      </c>
      <c r="B332" s="5"/>
      <c r="C332" s="5"/>
      <c r="D332" s="5"/>
      <c r="E332" s="5"/>
      <c r="F332" s="168"/>
      <c r="G332" s="168"/>
      <c r="H332" s="168"/>
      <c r="I332" s="5"/>
      <c r="J332" s="182" t="s">
        <v>176</v>
      </c>
      <c r="K332" s="182"/>
      <c r="L332" s="182"/>
      <c r="M332" s="43"/>
      <c r="N332" s="43"/>
      <c r="P332" s="43"/>
      <c r="Q332" s="43"/>
    </row>
    <row r="333" ht="16.8" spans="1:17">
      <c r="A333" s="169"/>
      <c r="B333" s="5"/>
      <c r="C333" s="5"/>
      <c r="D333" s="5"/>
      <c r="E333" s="5"/>
      <c r="F333" s="170" t="s">
        <v>179</v>
      </c>
      <c r="G333" s="170"/>
      <c r="H333" s="170"/>
      <c r="I333" s="5"/>
      <c r="J333" s="171" t="s">
        <v>180</v>
      </c>
      <c r="K333" s="171"/>
      <c r="L333" s="171"/>
      <c r="N333" s="43"/>
      <c r="P333" s="43"/>
      <c r="Q333" s="43"/>
    </row>
    <row r="334" ht="7.5" customHeight="1" spans="1:17">
      <c r="A334" s="169"/>
      <c r="B334" s="5"/>
      <c r="C334" s="5"/>
      <c r="D334" s="5"/>
      <c r="E334" s="5"/>
      <c r="F334" s="171"/>
      <c r="G334" s="171"/>
      <c r="H334" s="171"/>
      <c r="I334" s="5"/>
      <c r="J334" s="171"/>
      <c r="K334" s="43"/>
      <c r="L334" s="43"/>
      <c r="P334" s="183"/>
      <c r="Q334" s="183"/>
    </row>
    <row r="335" ht="16.8" spans="1:17">
      <c r="A335" s="172" t="s">
        <v>243</v>
      </c>
      <c r="B335" s="172"/>
      <c r="C335" s="5"/>
      <c r="D335" s="5"/>
      <c r="E335" s="5"/>
      <c r="F335" s="168"/>
      <c r="G335" s="168"/>
      <c r="H335" s="168"/>
      <c r="I335" s="173"/>
      <c r="J335" s="168" t="str">
        <f>'Расшифровка (доход)'!J65:L65</f>
        <v>Кочурова Н.С.</v>
      </c>
      <c r="K335" s="168"/>
      <c r="L335" s="168"/>
      <c r="P335" s="43"/>
      <c r="Q335" s="43"/>
    </row>
    <row r="336" spans="1:17">
      <c r="A336" s="171"/>
      <c r="B336" s="5"/>
      <c r="C336" s="5"/>
      <c r="D336" s="5"/>
      <c r="E336" s="5"/>
      <c r="F336" s="170" t="s">
        <v>179</v>
      </c>
      <c r="G336" s="170"/>
      <c r="H336" s="170"/>
      <c r="I336" s="5"/>
      <c r="J336" s="171" t="s">
        <v>180</v>
      </c>
      <c r="K336" s="171"/>
      <c r="L336" s="171"/>
      <c r="M336" s="43"/>
      <c r="N336" s="43"/>
      <c r="P336" s="43"/>
      <c r="Q336" s="43"/>
    </row>
    <row r="337" ht="11.25" customHeight="1" spans="1:17">
      <c r="A337" s="171"/>
      <c r="B337" s="5"/>
      <c r="C337" s="5"/>
      <c r="D337" s="5"/>
      <c r="E337" s="5"/>
      <c r="F337" s="5"/>
      <c r="G337" s="171"/>
      <c r="H337" s="173"/>
      <c r="I337" s="5"/>
      <c r="J337" s="5"/>
      <c r="K337" s="43"/>
      <c r="L337" s="43"/>
      <c r="M337" s="43"/>
      <c r="N337" s="43"/>
      <c r="P337" s="43"/>
      <c r="Q337" s="43"/>
    </row>
    <row r="338" ht="15.6" spans="1:17">
      <c r="A338" s="174">
        <f>'раздел 1'!H25</f>
        <v>45471</v>
      </c>
      <c r="B338" s="174"/>
      <c r="C338" s="175"/>
      <c r="D338" s="175"/>
      <c r="E338" s="175"/>
      <c r="F338" s="175"/>
      <c r="G338" s="175"/>
      <c r="H338" s="176"/>
      <c r="I338" s="184"/>
      <c r="J338" s="184"/>
      <c r="K338" s="185"/>
      <c r="L338" s="185"/>
      <c r="M338" s="43"/>
      <c r="N338" s="185"/>
      <c r="P338" s="185"/>
      <c r="Q338" s="185"/>
    </row>
    <row r="339" ht="20.25" customHeight="1" spans="8:17">
      <c r="H339" s="177" t="s">
        <v>249</v>
      </c>
      <c r="I339" s="177"/>
      <c r="J339" s="186"/>
      <c r="K339" s="186"/>
      <c r="L339" s="187"/>
      <c r="M339" s="187"/>
      <c r="N339" s="187"/>
      <c r="O339" s="187"/>
      <c r="P339" s="187"/>
      <c r="Q339" s="187"/>
    </row>
    <row r="340" spans="10:17">
      <c r="J340" s="186"/>
      <c r="K340" s="186"/>
      <c r="L340" s="187"/>
      <c r="M340" s="187"/>
      <c r="N340" s="187"/>
      <c r="O340" s="187"/>
      <c r="P340" s="187"/>
      <c r="Q340" s="187"/>
    </row>
    <row r="341" spans="10:17">
      <c r="J341" s="186"/>
      <c r="K341" s="186"/>
      <c r="L341" s="187"/>
      <c r="M341" s="187"/>
      <c r="N341" s="187"/>
      <c r="O341" s="187"/>
      <c r="P341" s="187"/>
      <c r="Q341" s="187"/>
    </row>
    <row r="342" spans="10:17">
      <c r="J342" s="186"/>
      <c r="K342" s="186"/>
      <c r="L342" s="187"/>
      <c r="M342" s="187"/>
      <c r="N342" s="187"/>
      <c r="O342" s="187"/>
      <c r="P342" s="187"/>
      <c r="Q342" s="187"/>
    </row>
    <row r="343" spans="10:17">
      <c r="J343" s="186"/>
      <c r="K343" s="186"/>
      <c r="L343" s="187"/>
      <c r="M343" s="187"/>
      <c r="N343" s="187"/>
      <c r="O343" s="187"/>
      <c r="P343" s="187"/>
      <c r="Q343" s="187"/>
    </row>
    <row r="344" spans="10:17">
      <c r="J344" s="186"/>
      <c r="K344" s="186"/>
      <c r="L344" s="187"/>
      <c r="M344" s="187"/>
      <c r="N344" s="187"/>
      <c r="O344" s="187"/>
      <c r="P344" s="187"/>
      <c r="Q344" s="187"/>
    </row>
  </sheetData>
  <mergeCells count="412">
    <mergeCell ref="B2:Q2"/>
    <mergeCell ref="B3:Q3"/>
    <mergeCell ref="B4:Q4"/>
    <mergeCell ref="L6:Q6"/>
    <mergeCell ref="M7:Q7"/>
    <mergeCell ref="M8:N8"/>
    <mergeCell ref="P8:Q8"/>
    <mergeCell ref="C10:K10"/>
    <mergeCell ref="B11:K11"/>
    <mergeCell ref="C12:K12"/>
    <mergeCell ref="C13:J13"/>
    <mergeCell ref="C14:K14"/>
    <mergeCell ref="B15:K15"/>
    <mergeCell ref="B16:K16"/>
    <mergeCell ref="B17:K17"/>
    <mergeCell ref="B18:K18"/>
    <mergeCell ref="C19:K19"/>
    <mergeCell ref="B20:K20"/>
    <mergeCell ref="B21:K21"/>
    <mergeCell ref="B22:K22"/>
    <mergeCell ref="C23:K23"/>
    <mergeCell ref="B24:K24"/>
    <mergeCell ref="B25:K25"/>
    <mergeCell ref="C26:K26"/>
    <mergeCell ref="B27:K27"/>
    <mergeCell ref="B28:K28"/>
    <mergeCell ref="B29:K29"/>
    <mergeCell ref="C30:J30"/>
    <mergeCell ref="B31:K31"/>
    <mergeCell ref="B32:K32"/>
    <mergeCell ref="B33:J33"/>
    <mergeCell ref="B34:K34"/>
    <mergeCell ref="B35:K35"/>
    <mergeCell ref="C36:K36"/>
    <mergeCell ref="B37:K37"/>
    <mergeCell ref="C38:J38"/>
    <mergeCell ref="C39:K39"/>
    <mergeCell ref="C40:K40"/>
    <mergeCell ref="B41:H41"/>
    <mergeCell ref="B42:H42"/>
    <mergeCell ref="B43:H43"/>
    <mergeCell ref="B44:H44"/>
    <mergeCell ref="B45:H45"/>
    <mergeCell ref="B46:H46"/>
    <mergeCell ref="B47:H47"/>
    <mergeCell ref="B48:H48"/>
    <mergeCell ref="B49:H49"/>
    <mergeCell ref="B50:H50"/>
    <mergeCell ref="C51:K51"/>
    <mergeCell ref="C52:K52"/>
    <mergeCell ref="B53:K53"/>
    <mergeCell ref="B54:K54"/>
    <mergeCell ref="B55:K55"/>
    <mergeCell ref="B56:K56"/>
    <mergeCell ref="B57:K57"/>
    <mergeCell ref="B58:K58"/>
    <mergeCell ref="C59:K59"/>
    <mergeCell ref="B60:K60"/>
    <mergeCell ref="B61:H61"/>
    <mergeCell ref="I61:K61"/>
    <mergeCell ref="L61:P61"/>
    <mergeCell ref="B62:H62"/>
    <mergeCell ref="I62:K62"/>
    <mergeCell ref="B63:H63"/>
    <mergeCell ref="I63:K63"/>
    <mergeCell ref="B64:H64"/>
    <mergeCell ref="I64:K64"/>
    <mergeCell ref="B65:H65"/>
    <mergeCell ref="I65:K65"/>
    <mergeCell ref="B66:H66"/>
    <mergeCell ref="I66:K66"/>
    <mergeCell ref="B67:H67"/>
    <mergeCell ref="I67:K67"/>
    <mergeCell ref="B68:K68"/>
    <mergeCell ref="B69:K69"/>
    <mergeCell ref="B70:H70"/>
    <mergeCell ref="I70:K70"/>
    <mergeCell ref="L70:P70"/>
    <mergeCell ref="B71:H71"/>
    <mergeCell ref="I71:K71"/>
    <mergeCell ref="B72:H72"/>
    <mergeCell ref="I72:K72"/>
    <mergeCell ref="B73:H73"/>
    <mergeCell ref="I73:K73"/>
    <mergeCell ref="B74:H74"/>
    <mergeCell ref="I74:K74"/>
    <mergeCell ref="B75:H75"/>
    <mergeCell ref="I75:K75"/>
    <mergeCell ref="B76:H76"/>
    <mergeCell ref="I76:K76"/>
    <mergeCell ref="B77:K77"/>
    <mergeCell ref="B78:K78"/>
    <mergeCell ref="B79:G79"/>
    <mergeCell ref="H79:I79"/>
    <mergeCell ref="J79:K79"/>
    <mergeCell ref="L79:P79"/>
    <mergeCell ref="B80:G80"/>
    <mergeCell ref="H80:I80"/>
    <mergeCell ref="J80:K80"/>
    <mergeCell ref="B81:G81"/>
    <mergeCell ref="H81:I81"/>
    <mergeCell ref="J81:K81"/>
    <mergeCell ref="B82:G82"/>
    <mergeCell ref="H82:I82"/>
    <mergeCell ref="J82:K82"/>
    <mergeCell ref="B83:G83"/>
    <mergeCell ref="H83:I83"/>
    <mergeCell ref="J83:K83"/>
    <mergeCell ref="B84:G84"/>
    <mergeCell ref="H84:I84"/>
    <mergeCell ref="J84:K84"/>
    <mergeCell ref="B85:G85"/>
    <mergeCell ref="H85:I85"/>
    <mergeCell ref="J85:K85"/>
    <mergeCell ref="B86:G86"/>
    <mergeCell ref="H86:I86"/>
    <mergeCell ref="J86:K86"/>
    <mergeCell ref="B87:K87"/>
    <mergeCell ref="B88:K88"/>
    <mergeCell ref="B89:K89"/>
    <mergeCell ref="B90:K90"/>
    <mergeCell ref="B93:K93"/>
    <mergeCell ref="B94:K94"/>
    <mergeCell ref="B95:E95"/>
    <mergeCell ref="F95:H95"/>
    <mergeCell ref="I95:K95"/>
    <mergeCell ref="L95:Q95"/>
    <mergeCell ref="B96:E96"/>
    <mergeCell ref="F96:H96"/>
    <mergeCell ref="I96:K96"/>
    <mergeCell ref="B97:K97"/>
    <mergeCell ref="B98:K98"/>
    <mergeCell ref="B99:K99"/>
    <mergeCell ref="B100:K100"/>
    <mergeCell ref="B101:K101"/>
    <mergeCell ref="C102:K102"/>
    <mergeCell ref="B105:K105"/>
    <mergeCell ref="B106:K106"/>
    <mergeCell ref="B107:K107"/>
    <mergeCell ref="B108:J108"/>
    <mergeCell ref="B109:J109"/>
    <mergeCell ref="B110:K110"/>
    <mergeCell ref="B111:J111"/>
    <mergeCell ref="B112:K112"/>
    <mergeCell ref="B113:K113"/>
    <mergeCell ref="B114:K114"/>
    <mergeCell ref="B115:J115"/>
    <mergeCell ref="B116:K116"/>
    <mergeCell ref="B117:K117"/>
    <mergeCell ref="B118:J118"/>
    <mergeCell ref="B119:J119"/>
    <mergeCell ref="B120:J120"/>
    <mergeCell ref="B121:J121"/>
    <mergeCell ref="B122:K122"/>
    <mergeCell ref="B123:K123"/>
    <mergeCell ref="B124:K124"/>
    <mergeCell ref="B125:K125"/>
    <mergeCell ref="B126:K126"/>
    <mergeCell ref="B127:G127"/>
    <mergeCell ref="H127:K127"/>
    <mergeCell ref="B128:G128"/>
    <mergeCell ref="H128:K128"/>
    <mergeCell ref="B129:G129"/>
    <mergeCell ref="H129:K129"/>
    <mergeCell ref="B130:G130"/>
    <mergeCell ref="H130:K130"/>
    <mergeCell ref="B131:G131"/>
    <mergeCell ref="H131:K131"/>
    <mergeCell ref="B132:G132"/>
    <mergeCell ref="H132:K132"/>
    <mergeCell ref="B133:G133"/>
    <mergeCell ref="H133:K133"/>
    <mergeCell ref="B134:G134"/>
    <mergeCell ref="H134:K134"/>
    <mergeCell ref="B135:G135"/>
    <mergeCell ref="H135:K135"/>
    <mergeCell ref="B136:K136"/>
    <mergeCell ref="B137:G137"/>
    <mergeCell ref="H137:K137"/>
    <mergeCell ref="B138:G138"/>
    <mergeCell ref="H138:K138"/>
    <mergeCell ref="B139:K139"/>
    <mergeCell ref="B140:K140"/>
    <mergeCell ref="B141:K141"/>
    <mergeCell ref="B142:K142"/>
    <mergeCell ref="B143:G143"/>
    <mergeCell ref="H143:K143"/>
    <mergeCell ref="B144:G144"/>
    <mergeCell ref="H144:K144"/>
    <mergeCell ref="C145:K145"/>
    <mergeCell ref="B148:K148"/>
    <mergeCell ref="B149:J149"/>
    <mergeCell ref="B150:K150"/>
    <mergeCell ref="B151:K151"/>
    <mergeCell ref="B152:J152"/>
    <mergeCell ref="B153:K153"/>
    <mergeCell ref="B154:K154"/>
    <mergeCell ref="B155:K155"/>
    <mergeCell ref="B156:K156"/>
    <mergeCell ref="B157:K157"/>
    <mergeCell ref="B158:K158"/>
    <mergeCell ref="B159:J159"/>
    <mergeCell ref="B160:K160"/>
    <mergeCell ref="B161:K161"/>
    <mergeCell ref="B162:K162"/>
    <mergeCell ref="B163:K163"/>
    <mergeCell ref="C164:K164"/>
    <mergeCell ref="B165:K165"/>
    <mergeCell ref="B166:K166"/>
    <mergeCell ref="B167:K167"/>
    <mergeCell ref="B171:K171"/>
    <mergeCell ref="B172:K172"/>
    <mergeCell ref="C173:K173"/>
    <mergeCell ref="B174:K174"/>
    <mergeCell ref="B175:K175"/>
    <mergeCell ref="C176:K176"/>
    <mergeCell ref="B177:K177"/>
    <mergeCell ref="B178:K178"/>
    <mergeCell ref="C179:K179"/>
    <mergeCell ref="B180:K180"/>
    <mergeCell ref="B181:K181"/>
    <mergeCell ref="B182:K182"/>
    <mergeCell ref="C183:K183"/>
    <mergeCell ref="B184:K184"/>
    <mergeCell ref="B185:K185"/>
    <mergeCell ref="C186:K186"/>
    <mergeCell ref="B187:K187"/>
    <mergeCell ref="B188:K188"/>
    <mergeCell ref="C189:K189"/>
    <mergeCell ref="B190:K190"/>
    <mergeCell ref="B191:K191"/>
    <mergeCell ref="B192:K192"/>
    <mergeCell ref="B193:K193"/>
    <mergeCell ref="B194:K194"/>
    <mergeCell ref="B195:K195"/>
    <mergeCell ref="B196:J196"/>
    <mergeCell ref="B197:J197"/>
    <mergeCell ref="B198:J198"/>
    <mergeCell ref="B199:J199"/>
    <mergeCell ref="B200:K200"/>
    <mergeCell ref="C201:K201"/>
    <mergeCell ref="C202:K202"/>
    <mergeCell ref="B203:K203"/>
    <mergeCell ref="B204:K204"/>
    <mergeCell ref="C205:K205"/>
    <mergeCell ref="B206:K206"/>
    <mergeCell ref="B207:K207"/>
    <mergeCell ref="B208:K208"/>
    <mergeCell ref="B209:K209"/>
    <mergeCell ref="C210:K210"/>
    <mergeCell ref="C211:K211"/>
    <mergeCell ref="B212:K212"/>
    <mergeCell ref="B213:K213"/>
    <mergeCell ref="B214:K214"/>
    <mergeCell ref="B215:K215"/>
    <mergeCell ref="B216:K216"/>
    <mergeCell ref="B217:J217"/>
    <mergeCell ref="B218:J218"/>
    <mergeCell ref="B219:J219"/>
    <mergeCell ref="B220:J220"/>
    <mergeCell ref="C221:K221"/>
    <mergeCell ref="C222:K222"/>
    <mergeCell ref="C223:K223"/>
    <mergeCell ref="B224:K224"/>
    <mergeCell ref="B225:K225"/>
    <mergeCell ref="B226:G226"/>
    <mergeCell ref="H226:K226"/>
    <mergeCell ref="B227:G227"/>
    <mergeCell ref="H227:K227"/>
    <mergeCell ref="B228:G228"/>
    <mergeCell ref="H228:K228"/>
    <mergeCell ref="C229:K229"/>
    <mergeCell ref="B230:K230"/>
    <mergeCell ref="B231:K231"/>
    <mergeCell ref="B232:K232"/>
    <mergeCell ref="B233:K233"/>
    <mergeCell ref="B234:K234"/>
    <mergeCell ref="B235:J235"/>
    <mergeCell ref="B236:K236"/>
    <mergeCell ref="B237:K237"/>
    <mergeCell ref="B238:J238"/>
    <mergeCell ref="B239:K239"/>
    <mergeCell ref="B240:K240"/>
    <mergeCell ref="B241:K241"/>
    <mergeCell ref="B242:K242"/>
    <mergeCell ref="B243:K243"/>
    <mergeCell ref="B244:K244"/>
    <mergeCell ref="B245:K245"/>
    <mergeCell ref="C246:K246"/>
    <mergeCell ref="C247:J247"/>
    <mergeCell ref="B248:J248"/>
    <mergeCell ref="C249:J249"/>
    <mergeCell ref="B250:J250"/>
    <mergeCell ref="C251:K251"/>
    <mergeCell ref="C252:G252"/>
    <mergeCell ref="H252:I252"/>
    <mergeCell ref="J252:K252"/>
    <mergeCell ref="L252:Q252"/>
    <mergeCell ref="C253:G253"/>
    <mergeCell ref="H253:I253"/>
    <mergeCell ref="J253:K253"/>
    <mergeCell ref="C254:G254"/>
    <mergeCell ref="H254:I254"/>
    <mergeCell ref="J254:K254"/>
    <mergeCell ref="C255:G255"/>
    <mergeCell ref="H255:I255"/>
    <mergeCell ref="J255:K255"/>
    <mergeCell ref="C256:G256"/>
    <mergeCell ref="H256:I256"/>
    <mergeCell ref="J256:K256"/>
    <mergeCell ref="C257:K257"/>
    <mergeCell ref="B258:K258"/>
    <mergeCell ref="B259:K259"/>
    <mergeCell ref="C260:K260"/>
    <mergeCell ref="B261:K261"/>
    <mergeCell ref="B262:K262"/>
    <mergeCell ref="B263:K263"/>
    <mergeCell ref="B264:K264"/>
    <mergeCell ref="B265:K265"/>
    <mergeCell ref="C266:K266"/>
    <mergeCell ref="B267:K267"/>
    <mergeCell ref="B268:K268"/>
    <mergeCell ref="B269:K269"/>
    <mergeCell ref="B270:K270"/>
    <mergeCell ref="B271:K271"/>
    <mergeCell ref="C272:K272"/>
    <mergeCell ref="B273:K273"/>
    <mergeCell ref="B274:J274"/>
    <mergeCell ref="C275:K275"/>
    <mergeCell ref="B276:K276"/>
    <mergeCell ref="B277:K277"/>
    <mergeCell ref="B278:K278"/>
    <mergeCell ref="B279:K279"/>
    <mergeCell ref="B280:K280"/>
    <mergeCell ref="B281:K281"/>
    <mergeCell ref="B282:K282"/>
    <mergeCell ref="B283:K283"/>
    <mergeCell ref="B284:K284"/>
    <mergeCell ref="B285:K285"/>
    <mergeCell ref="B286:K286"/>
    <mergeCell ref="B287:K287"/>
    <mergeCell ref="B288:K288"/>
    <mergeCell ref="B289:K289"/>
    <mergeCell ref="B290:K290"/>
    <mergeCell ref="B291:K291"/>
    <mergeCell ref="B292:K292"/>
    <mergeCell ref="B293:K293"/>
    <mergeCell ref="B294:K294"/>
    <mergeCell ref="C295:K295"/>
    <mergeCell ref="B296:K296"/>
    <mergeCell ref="B297:K297"/>
    <mergeCell ref="B298:K298"/>
    <mergeCell ref="B299:K299"/>
    <mergeCell ref="B300:K300"/>
    <mergeCell ref="B301:K301"/>
    <mergeCell ref="B302:K302"/>
    <mergeCell ref="B303:K303"/>
    <mergeCell ref="B304:K304"/>
    <mergeCell ref="B305:K305"/>
    <mergeCell ref="B306:K306"/>
    <mergeCell ref="C307:K307"/>
    <mergeCell ref="C308:K308"/>
    <mergeCell ref="B309:K309"/>
    <mergeCell ref="B310:J310"/>
    <mergeCell ref="C311:K311"/>
    <mergeCell ref="B312:K312"/>
    <mergeCell ref="B313:K313"/>
    <mergeCell ref="C314:K314"/>
    <mergeCell ref="B315:K315"/>
    <mergeCell ref="B316:K316"/>
    <mergeCell ref="C317:K317"/>
    <mergeCell ref="B318:K318"/>
    <mergeCell ref="B319:K319"/>
    <mergeCell ref="B320:K320"/>
    <mergeCell ref="B321:K321"/>
    <mergeCell ref="B322:D322"/>
    <mergeCell ref="E322:K322"/>
    <mergeCell ref="B323:K323"/>
    <mergeCell ref="B324:J324"/>
    <mergeCell ref="B325:K325"/>
    <mergeCell ref="B326:E326"/>
    <mergeCell ref="B327:K327"/>
    <mergeCell ref="B328:K328"/>
    <mergeCell ref="A329:K329"/>
    <mergeCell ref="J332:L332"/>
    <mergeCell ref="F333:H333"/>
    <mergeCell ref="J333:L333"/>
    <mergeCell ref="J335:L335"/>
    <mergeCell ref="F336:H336"/>
    <mergeCell ref="J336:L336"/>
    <mergeCell ref="A338:B338"/>
    <mergeCell ref="H339:I339"/>
    <mergeCell ref="A6:A9"/>
    <mergeCell ref="A91:A92"/>
    <mergeCell ref="B6:B9"/>
    <mergeCell ref="B91:B92"/>
    <mergeCell ref="B103:B104"/>
    <mergeCell ref="B146:B147"/>
    <mergeCell ref="B168:B170"/>
    <mergeCell ref="L7:L9"/>
    <mergeCell ref="L91:L92"/>
    <mergeCell ref="M91:M92"/>
    <mergeCell ref="N91:N92"/>
    <mergeCell ref="O8:O9"/>
    <mergeCell ref="O91:O92"/>
    <mergeCell ref="P91:P92"/>
    <mergeCell ref="Q91:Q92"/>
    <mergeCell ref="C6:K9"/>
    <mergeCell ref="C91:K92"/>
    <mergeCell ref="C103:K104"/>
    <mergeCell ref="C146:K147"/>
    <mergeCell ref="C168:K170"/>
  </mergeCells>
  <pageMargins left="0.236220472440945" right="0.236220472440945" top="0.748031496062992" bottom="0.748031496062992" header="0.31496062992126" footer="0.31496062992126"/>
  <pageSetup paperSize="9" scale="55" fitToHeight="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раздел 1</vt:lpstr>
      <vt:lpstr>раздел 2</vt:lpstr>
      <vt:lpstr>Расшифровка (доход)</vt:lpstr>
      <vt:lpstr>Расшифровка (расход)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Katanaeva_MN</dc:creator>
  <cp:lastModifiedBy>admin</cp:lastModifiedBy>
  <dcterms:created xsi:type="dcterms:W3CDTF">2019-10-03T07:17:00Z</dcterms:created>
  <cp:lastPrinted>2020-05-12T06:12:00Z</cp:lastPrinted>
  <dcterms:modified xsi:type="dcterms:W3CDTF">2024-07-22T23:05:34Z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010E95B8937B48FFB08CB9C12EB10737_12</vt:lpwstr>
  </property>
  <property fmtid="{D5CDD505-2E9C-101B-9397-08002B2CF9AE}" pid="3" name="KSOProductBuildVer">
    <vt:lpwstr>1049-12.2.0.17153</vt:lpwstr>
  </property>
</Properties>
</file>